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01งานส่งเสริม\6610งบประมาณรายจ่ายSOLA\อุดหนุนเฉพาะกิจ2569\17เร่งรัดใช้จ่ายสิ้นปี\"/>
    </mc:Choice>
  </mc:AlternateContent>
  <xr:revisionPtr revIDLastSave="0" documentId="13_ncr:1_{F92F1C59-4514-472B-B25A-16AE00ADB198}" xr6:coauthVersionLast="47" xr6:coauthVersionMax="47" xr10:uidLastSave="{00000000-0000-0000-0000-000000000000}"/>
  <workbookProtection workbookAlgorithmName="SHA-512" workbookHashValue="FOtZwLEfbPCyqXgcond7AhPSp4ygPgsoBeVcnruY1YuKIwVuDHPPKAlus11q5/ZRWhJuk0KnJopd2P7OpJPT+g==" workbookSaltValue="cZIWsxQN/MrTee1uX2wL6g==" workbookSpinCount="100000" lockStructure="1"/>
  <bookViews>
    <workbookView xWindow="-120" yWindow="-120" windowWidth="29040" windowHeight="15720" xr2:uid="{8A231D0E-52A4-47E9-BBB0-33C62E8207A7}"/>
  </bookViews>
  <sheets>
    <sheet name="STATUS" sheetId="1" r:id="rId1"/>
    <sheet name="Sheet2" sheetId="2" r:id="rId2"/>
  </sheets>
  <definedNames>
    <definedName name="_xlnm._FilterDatabase" localSheetId="0" hidden="1">STATUS!$A$6:$Z$236</definedName>
    <definedName name="_xlnm.Print_Area" localSheetId="1">Sheet2!$A$1:$G$30</definedName>
    <definedName name="_xlnm.Print_Area" localSheetId="0">STATUS!$A$1:$L$244</definedName>
    <definedName name="_xlnm.Print_Titles" localSheetId="0">STATUS!$1:$6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" l="1"/>
  <c r="D28" i="2"/>
  <c r="C28" i="2"/>
  <c r="B28" i="2"/>
  <c r="E27" i="2"/>
  <c r="D27" i="2"/>
  <c r="C27" i="2"/>
  <c r="C26" i="2" s="1"/>
  <c r="B27" i="2"/>
  <c r="E24" i="2"/>
  <c r="D24" i="2"/>
  <c r="C24" i="2"/>
  <c r="B24" i="2"/>
  <c r="E23" i="2"/>
  <c r="D23" i="2"/>
  <c r="C23" i="2"/>
  <c r="B23" i="2"/>
  <c r="E20" i="2"/>
  <c r="D20" i="2"/>
  <c r="C20" i="2"/>
  <c r="B20" i="2"/>
  <c r="E19" i="2"/>
  <c r="D19" i="2"/>
  <c r="C19" i="2"/>
  <c r="B19" i="2"/>
  <c r="E18" i="2"/>
  <c r="D18" i="2"/>
  <c r="C18" i="2"/>
  <c r="B18" i="2"/>
  <c r="E17" i="2"/>
  <c r="D17" i="2"/>
  <c r="C17" i="2"/>
  <c r="G17" i="2" s="1"/>
  <c r="B17" i="2"/>
  <c r="E16" i="2"/>
  <c r="D16" i="2"/>
  <c r="C16" i="2"/>
  <c r="B16" i="2"/>
  <c r="E15" i="2"/>
  <c r="D15" i="2"/>
  <c r="C15" i="2"/>
  <c r="B15" i="2"/>
  <c r="E14" i="2"/>
  <c r="D14" i="2"/>
  <c r="C14" i="2"/>
  <c r="B14" i="2"/>
  <c r="E13" i="2"/>
  <c r="D13" i="2"/>
  <c r="C13" i="2"/>
  <c r="G13" i="2" s="1"/>
  <c r="B13" i="2"/>
  <c r="F13" i="2" s="1"/>
  <c r="E12" i="2"/>
  <c r="D12" i="2"/>
  <c r="C12" i="2"/>
  <c r="B12" i="2"/>
  <c r="E11" i="2"/>
  <c r="D11" i="2"/>
  <c r="C11" i="2"/>
  <c r="B11" i="2"/>
  <c r="E10" i="2"/>
  <c r="D10" i="2"/>
  <c r="C10" i="2"/>
  <c r="G10" i="2" s="1"/>
  <c r="B10" i="2"/>
  <c r="E9" i="2"/>
  <c r="D9" i="2"/>
  <c r="C9" i="2"/>
  <c r="B9" i="2"/>
  <c r="F9" i="2" s="1"/>
  <c r="A8" i="2"/>
  <c r="E7" i="2"/>
  <c r="E22" i="2" s="1"/>
  <c r="E25" i="2" s="1"/>
  <c r="D7" i="2"/>
  <c r="C7" i="2"/>
  <c r="C22" i="2" s="1"/>
  <c r="B7" i="2"/>
  <c r="B22" i="2" s="1"/>
  <c r="H237" i="1"/>
  <c r="G237" i="1"/>
  <c r="B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E26" i="2" l="1"/>
  <c r="G26" i="2" s="1"/>
  <c r="F15" i="2"/>
  <c r="G28" i="2"/>
  <c r="G16" i="2"/>
  <c r="F11" i="2"/>
  <c r="F17" i="2"/>
  <c r="G11" i="2"/>
  <c r="F20" i="2"/>
  <c r="G9" i="2"/>
  <c r="G15" i="2"/>
  <c r="F10" i="2"/>
  <c r="F12" i="2"/>
  <c r="F19" i="2"/>
  <c r="F23" i="2"/>
  <c r="B26" i="2"/>
  <c r="G12" i="2"/>
  <c r="G19" i="2"/>
  <c r="G23" i="2"/>
  <c r="F7" i="2"/>
  <c r="F14" i="2"/>
  <c r="F16" i="2"/>
  <c r="D26" i="2"/>
  <c r="G14" i="2"/>
  <c r="F18" i="2"/>
  <c r="F24" i="2"/>
  <c r="F28" i="2"/>
  <c r="G18" i="2"/>
  <c r="G24" i="2"/>
  <c r="G20" i="2"/>
  <c r="B25" i="2"/>
  <c r="G22" i="2"/>
  <c r="C25" i="2"/>
  <c r="G25" i="2" s="1"/>
  <c r="D22" i="2"/>
  <c r="D25" i="2" s="1"/>
  <c r="F27" i="2"/>
  <c r="G27" i="2"/>
  <c r="G7" i="2"/>
  <c r="F26" i="2" l="1"/>
  <c r="F25" i="2"/>
  <c r="F22" i="2"/>
</calcChain>
</file>

<file path=xl/sharedStrings.xml><?xml version="1.0" encoding="utf-8"?>
<sst xmlns="http://schemas.openxmlformats.org/spreadsheetml/2006/main" count="3302" uniqueCount="704">
  <si>
    <t>ผลการใช้จ่ายงบประมาณเงินอุดหนุนเฉพาะกิจ ประจำปีงบประมาณ พ.ศ. 2569 แผนงานยุทธศาสตร์ส่งเสริมการกระจายอำนาจให้แก่องค์กรปกครองส่วนท้องถิ่น</t>
  </si>
  <si>
    <t xml:space="preserve"> ผลผลิตจัดสรรเงินอุดหนุนให้แก่องค์กรปกครองส่วนท้องถิ่น (งบเงินอุดหนุนที่จัดสรรให้แก่องค์การบริหารส่วนตำบล)</t>
  </si>
  <si>
    <t>ข้อมูลจากระบบ e-Plan ณ วันที่ 14 สิงหาคม 2569 เวลา 18.00 น.</t>
  </si>
  <si>
    <t>หน่วย : บาท</t>
  </si>
  <si>
    <t>ลำดับ</t>
  </si>
  <si>
    <t>การจัดสรร</t>
  </si>
  <si>
    <t>ผลการดำเนินงาน</t>
  </si>
  <si>
    <t>หมายเหตุ</t>
  </si>
  <si>
    <t>ข้อมูลจากระบบ e-Plan</t>
  </si>
  <si>
    <t>การใช้จ่าย</t>
  </si>
  <si>
    <t>โครงสร้าง</t>
  </si>
  <si>
    <t>การส่งคืนงบประมาณ</t>
  </si>
  <si>
    <t>รหัสงบประมาณ</t>
  </si>
  <si>
    <t>จังหวัด</t>
  </si>
  <si>
    <t>อำเภอ</t>
  </si>
  <si>
    <t>อปท.</t>
  </si>
  <si>
    <t>รายการงบประมาณตามใบจัดสรร</t>
  </si>
  <si>
    <t>งบประมาณ</t>
  </si>
  <si>
    <t>คงเหลือที่จังหวัด</t>
  </si>
  <si>
    <t>สถานะปัจจุบัน</t>
  </si>
  <si>
    <t>ผลการตรวจสอบข้อเท็จจริง
และดำเนินการกับบุคคลที่เกี่ยวข้อง</t>
  </si>
  <si>
    <t>วันที่คาดว่าจะลงนาม</t>
  </si>
  <si>
    <t>เหตุผลที่ไม่สามารถ
ก่อหนี้ผูกพันได้</t>
  </si>
  <si>
    <t>สถานะสรุป (กบถ.)</t>
  </si>
  <si>
    <t>สถานะในระบบ e-Plan</t>
  </si>
  <si>
    <t>รายละเอียด ปัญหา (e-Plan)</t>
  </si>
  <si>
    <t>สถานะการลงนาม</t>
  </si>
  <si>
    <t>ลงนาม e-Plan</t>
  </si>
  <si>
    <t>เบิกจ่าย e-Plan</t>
  </si>
  <si>
    <t>รวมส่งคืน</t>
  </si>
  <si>
    <t>ขอใช้
เงินเหลือจ่าย</t>
  </si>
  <si>
    <t>อนุมัติให้ใช้เงินเหลือจ่าย</t>
  </si>
  <si>
    <t>เงินค้างที่จังหวัด</t>
  </si>
  <si>
    <t>แหล่งงบประมาณ</t>
  </si>
  <si>
    <t>ประเภทรายการ (ย่อ)</t>
  </si>
  <si>
    <t>ประเภทรายการเต็ม (เอกสารงบประมาณ)</t>
  </si>
  <si>
    <t>15008390001004203099</t>
  </si>
  <si>
    <t>นครศรีธรรมราช</t>
  </si>
  <si>
    <t>ขนอม</t>
  </si>
  <si>
    <t>อบต.ควนทอง</t>
  </si>
  <si>
    <t>ก่อสร้างถนนแอสฟัลท์ติกคอนกรีต รหัสทางหลวงท้องถิ่น นศ.ถ. 70-016 สายคลองวัง-คลองกัด หมู่ที่ 8 บ้านคลองวัง ตำบลควนทอง กว้าง 7.00 เมตร ยาว 1,500 เมตร หนา 0.05 เมตร หรือมีพื้นที่ไม่น้อยกว่า 10,500 ตารางเมตร องค์การบริหารส่วนตำบลควนทอง อำเภอขนอม จังหวัดนครศรีธรรมราช</t>
  </si>
  <si>
    <t>1. ส่งคืนงบประมาณแล้ว</t>
  </si>
  <si>
    <t>ติดปัญหา ไม่ประสงค์ขอรับและส่งคืนโครงการ</t>
  </si>
  <si>
    <t>ยังไม่ได้ก่อหนี้</t>
  </si>
  <si>
    <t>พ.ร.บ.</t>
  </si>
  <si>
    <t>ถนนทางหลวงท้องถิ่น</t>
  </si>
  <si>
    <t>01. รายการ เงินอุดหนุนสำหรับก่อสร้าง/ปรับปรุงซ่อมแซมถนนทางหลวงท้องถิ่น</t>
  </si>
  <si>
    <t>ส่งคืนทั้งรายการ</t>
  </si>
  <si>
    <t>15008390001004203100</t>
  </si>
  <si>
    <t>จุฬาภรณ์</t>
  </si>
  <si>
    <t>อบต.ควนหนองคว้า</t>
  </si>
  <si>
    <t>ก่อสร้างถนนคอนกรีตเสริมเหล็ก รหัสทางหลวงท้องถิ่น นศ.ถ. 72-032 บ้านควนน้อย - สามแยกบ้านนายสุริยันต์ หมู่ที่ 2 บ้านดอนทราย ตำบลควนหนองคว้า กว้าง 5.00 เมตร ยาว 1,250.00 เมตร หนา 0.15 เมตร ไหล่ทางข้างละ 0.50 เมตร หรือพื้นที่ก่อสร้างไม่น้อยกว่า 6,250.00 ตารางเมตร องค์การบริหารส่วนตำบลควนหนองคว้า อำเภอจุฬาภรณ์ จังหวัดนครศรีธรรมราช</t>
  </si>
  <si>
    <t>8. ลงนามในสัญญาก่อหนี้ผูกพันแล้ว</t>
  </si>
  <si>
    <t>6. ลงนามในสัญญา และเริ่มก่อสร้าง</t>
  </si>
  <si>
    <t>ก่อหนี้แล้ว</t>
  </si>
  <si>
    <t>คืนเงินเหลือจ่าย</t>
  </si>
  <si>
    <t>15008390001004203101</t>
  </si>
  <si>
    <t>อบต.ทุ่งโพธิ์</t>
  </si>
  <si>
    <t>ซ่อมสร้างถนนลาดยางแอสฟัลติกคอนกรีต รหัสทางหลวงท้องถิ่น นศ.ถ.105-37 สายหน้ารร.วัดแร่ฯ-จดเขตเขาชุมทอง หมู่ที่ 2 บ้านโคกแร่ ตำบลทุ่งโพธิ์ กว้าง 5.00 เมตร ยาว 2,850.00 เมตร หนา 0.05 เมตร หรือมีพื้นที่ไม่น้อยกว่า 14,250.00 ตารางเมตร องค์การบริหารส่วนตำบลทุ่งโพธิ์ อำเภอจุฬาภรณ์ จังหวัดนครศรีธรรมราช</t>
  </si>
  <si>
    <t>โอนไปตั้งจ่ายเป็นรายการใหม่</t>
  </si>
  <si>
    <t>15008390001004202049</t>
  </si>
  <si>
    <t>อบต.นาหมอบุญ</t>
  </si>
  <si>
    <t>พัฒนาแหล่งท่องเที่ยววัดสุทัศน์เทวเสถียร (วัดทุ่งไหม้) โดยก่อสร้างถนนคอนกรีตเสริมเหล็ก รหัสทางหลวงท้องถิ่น นศ.ถ.125-12 สายบ้านด่านประดู่ - บ้านดอนกลาง หมู่ที่ 2 ขนาดกว้าง 4.00 เมตร ยาว 725.00 เมตร หนา 0.15 เมตร หรือมีพื้นที่ไม่น้อยกว่า 2,900.00 ตารางเมตร พร้อมติดตั้งโคมไฟถนนแอลอีดีพลังงานแสงอาทิตย์แบบประกอบ จำนวน 12 ชุด องค์การบริหารส่วนตำบลนาหมอบุญ อำเภอจุฬาภรณ์ จังหวัดนครศรีธรรมราช</t>
  </si>
  <si>
    <t>แหล่งท่องเที่ยว</t>
  </si>
  <si>
    <t>10. รายการ เงินอุดหนุนสำหรับดำเนินการพัฒนาแหล่งท่องเที่ยว</t>
  </si>
  <si>
    <t>15008390001004203102</t>
  </si>
  <si>
    <t>อบต.บ้านชะอวด</t>
  </si>
  <si>
    <t>ก่อสร้างถนนคอนกรีตเสริมเหล็ก รหัสทางหลวงท้องถิ่น นศ.ถ.136-10 สายควนโหนด-เขตตำบลบ้านตูล หมู่ที่ 3 ตำบลบ้านชะอวด ขนาดกว้าง 5.00 เมตร ยาว 1,903เมตร หนา 0.15 เมตร พื้นที่ไม่น้อยกว่า 9,515 ตารางเมตร องค์การบริหารส่วนตำบลบ้านชะอวด อำเภอจุฬาภรณ์ จังหวัดนครศรีธรรมราช</t>
  </si>
  <si>
    <t>15008390001004201021</t>
  </si>
  <si>
    <t>อบต.สามตำบล</t>
  </si>
  <si>
    <t>พัฒนาแหล่งท่องเที่ยวจุดชมวิวสามตำบล หมูที่ 6 ตำบลสามตำบล โดยจัดซื้อพร้อมติดตั้งเสาไฟถนนไฟแอลอีดีพลังงานแสงอาทิตย์ จำนวน 135 ชุด องค์การบริหารส่วนตำบลสามตำบล อำเภอจุฬาภรณ์ จังหวัดนครศรีธรรมราช</t>
  </si>
  <si>
    <t>5. ประกาศจัดซื้อจัดจ้าง/มีหนังสือเชิญหรือติดต่อผู้รับจ้าง</t>
  </si>
  <si>
    <t>2. ประกาศจัดซื้อจัดจ้าง/มีหนังสือเชิญหรือติดต่อผู้รับจ้าง</t>
  </si>
  <si>
    <t>-</t>
  </si>
  <si>
    <t>15008390001004203103</t>
  </si>
  <si>
    <t>ฉวาง</t>
  </si>
  <si>
    <t>อบต.กะเปียด</t>
  </si>
  <si>
    <t>ปรับปรุงถนนคอนกรีตเสริมเหล็ก สายเลียบทางรถไฟ หมู่ที่ 1,หมู่ที่ 3 ตำบลกะเปียด โดยทำการปรับปรุงผิวจราจร คอนกรีตเสริมเหล็ก กว้าง 5 เมตร ยาว 880 เมตร หนา 0.15 เมตร หรือพื้นที่ผิวจราจรคอนกรีตเสริมเหล็ก ไม่น้อยกว่า 4,400 ตารางเมตร องค์การบริหารส่วนตำบลกะเปียด อำเภอฉวาง จังหวัดนครศรีธรรมราช</t>
  </si>
  <si>
    <t>15008390001004203104</t>
  </si>
  <si>
    <t>อบต.นาเขลียง</t>
  </si>
  <si>
    <t>ก่อสร้างถนนคอนกรีตเสริมเหล็ก สายปลายเภา - ห้วยกลาง (ช่วง 2) รหัสทางหลวงท้องถิ่น นศ.ถ. 114 - 05 หมู่ที่ 1 บ้านปลายเภา ตำบลนาเขลียง กว้าง 4.00 เมตร ยาว 1,066 เมตร หนา 0.15 เมตร (หรือมีพื้นที่ไม่น้อยกว่า 4,264 ตารางเมตร ) ไหล่ทางหินคลุกข้างละ 0.10 เมตร รายละเอียดตามแบบแปลนที่องค์การบริหารส่วนตำบลนาเขลียงกำหนด องค์การบริหารส่วนตำบลนาเขลียง อำเภอฉวาง จังหวัดนครศรีธรรมราช</t>
  </si>
  <si>
    <t>15008390001004203105</t>
  </si>
  <si>
    <t>ก่อสร้างถนนคอนกรีตเสริมเหล็ก สายซอยเฉลิมราษฎร์ เชื่อมต่อตำบลกะเปียด รหัสทางหลวงท้องถิ่น นศ.ถ. 114 - 08 หมู่ที่ 5 ตำบลนาเขลียง กว้าง 3.50 เมตร ยาว 559.00 เมตร หนา 0.15 เมตร (หรือมีพื้นที่ไม่น้อยกว่า 1,956.50 ตารางเมตร ) ไหล่ทางหินคลุกข้างละ 0.10 เมตร รายละเอียดตามแบบแปลนที่องค์การบริหารส่วนตำบลนาเขลียงกำหนด องค์การบริหารส่วนตำบลนาเขลียง อำเภอฉวาง จังหวัดนครศรีธรรมราช</t>
  </si>
  <si>
    <t>15008390001004203106</t>
  </si>
  <si>
    <t>อบต.นาแว</t>
  </si>
  <si>
    <t>ซ่อมสร้างถนนสายฝายทุ่งกระจูด หมู่ที่ 7 -ถนนดำห้วย
ทรายขาว หมู่ที่ 10 รหัสทางหลวงท้องถิ่น นศ.ถ. 123-02 ขนาดผิวจราจร กว้าง 4.00 เมตร ระยะทางยาว 2,085 เมตร ความหนา 0.05 เมตร หรือมีพื้นที่ผิวจราจรไม่น้อยกว่า 8,340 ตารางเมตร พร้อมติดตั้งป้าย
ประชาสัมพันธ์โครงการ จำนวน 1 ป้าย องค์การบริหาร
ส่วนตำบลนาแว อำเภอฉวาง จังหวัดนครศรีธรรมราช</t>
  </si>
  <si>
    <t>15008390001004203107</t>
  </si>
  <si>
    <t>ซ่อมสร้างถนนสายควนโอ-บ้านนายอร่าม รหัสทางหลวงท้องถิ่น นศ.ถ. 123-06 หมู่ที่ 5 บ้านปากเปียด ตำบลนาแว ขนาดผิวจราจรกว้าง 4.00 เมตร ระยะทางยาว 1,250 เมตร ความหนา 0.05 เมตร หรือมีพื้นที่ผิวจราจรไม่น้อยกว่า 5,000 ตารางเมตร พร้อมติดตั้งป้ายประชาสัมพันธ์ โครงการ จำนวน 1 ป้าย องค์การบริหารส่วนตำบลนาแว อำเภอฉวาง จังหวัดนครศรีธรรมราช</t>
  </si>
  <si>
    <t>15008390001004203108</t>
  </si>
  <si>
    <t>อบต.ไม้เรียง</t>
  </si>
  <si>
    <t>ปรับปรุงซ่อมแซมถนนแอสฟัลท์ติกคอนกรีต รหัสทางหลวงท้องถิ่น นศ.ถ.156-03 สายเขาศูนย์ - บ้านปลายเส หมู่ที่ 9 บ้านตรอกไม้แดง และหมู่ที่ 10 บ้านควนนนท์ ตำบลไม้เรียง ปรับปรุงซ่อมแซมเป็นผิวจราจรแอสฟัลท์ติกคอนกรีต มีพื้นที่ไม่น้อยกว่า 11,900 ตารางเมตร องค์การบริหารส่วนตำบลไม้เรียง อำเภอฉวาง จังหวัดนครศรีธรรมราช</t>
  </si>
  <si>
    <t>5. ลงนามในสัญญา แต่ยังไม่เริ่มก่อสร้าง</t>
  </si>
  <si>
    <t>15008390001004201022</t>
  </si>
  <si>
    <t>อบต.ละอาย</t>
  </si>
  <si>
    <t>พัฒนาแหล่งท่องเที่ยวน้ำตกสอยดาว หมูที่ 4 หมู่ที่ 7 หมูที่ 15 ตำบลละอาย โดยจัดซื้อพร้อมติดตั้งโคมไฟถนนพลังงานแสงอาทิตย์แบบประกอบในชุดเดียวกัน ขนาด 30 วัตต์ เสาสูง 6 เมตร จำนวน 122 ชุด พร้อมติดตั้งป้ายโครงการแบบมาตรฐาน จำนวน 1 ป้าย องค์การบริหารส่วนตำบลละอาย อำเภอฉวาง จังหวัดนครศรีธรรมราช</t>
  </si>
  <si>
    <t>15008390001004203109</t>
  </si>
  <si>
    <t>อบต.ไสหร้า</t>
  </si>
  <si>
    <t>ซ่อมสร้างถนนลาดยาง รหัสทางหลวงท้องถิ่น นศ.ถ.174-18 สายพรุชิง(ต่อเขตตำบลยางค้อม) หมู่ที่ 3 ตำบลไสหร้า ช่วงที่ 1 ซ่อมสร้างถนนลาดยางแอสฟัลท์ติกคอนกรีต ขนาดผิวจราจร G11กว้าง 5.00 เมตร ยาว 1,450.00 เมตร หนา 0.05 เมตร หรือมีพื้นที่ไม่น้อยกว่า 7,250 ตารางเมตร ช่วงที่ 2 ซ่อมสร้างถนนคอนกรีตเสริมเหล็ก เป็นถนนลาดยางแอสฟัลท์ติกคอนกรีต ขนาดผิวจราจร กว้าง 4.00 เมตร ยาว 1,600.00 เมตร หนา 0.05 เมตร หรือมีพื้นที่ไม่น้อยกว่า 6,400 ตารางเมตร องค์การบริหารส่วนตำบลไสหร้า อำเภอฉวาง จังหวัดนครศรีธรรมราช</t>
  </si>
  <si>
    <t>15008390001004203110</t>
  </si>
  <si>
    <t>เฉลิมพระเกียรติ</t>
  </si>
  <si>
    <t>อบต.เชียรเขา</t>
  </si>
  <si>
    <t>ก่อสร้างถนนคอนกรีตเสริมเหล็ก สายทางรหัสทางหลวงท้องถิ่น นศ.ถ 80-016 สายบ้านหนองไม้แก่น ถึง บ้านคลองบ่อทราย หมู่ที่ 3 ตำบลเชียรเขา ผิวจราจรกว้าง 4.00 เมตร ระยะทาง 985.00 เมตร หนา 0.15 เมตร หรือพื้นที่ไม่น้อยกว่า 3,940.00 ตารางเมตร องค์การบริหารส่วนตำบลเชียรเขา อำเภอเฉลิมพระเกียรติ จังหวัดนครศรีธรรมราช</t>
  </si>
  <si>
    <t>15008390001004201689</t>
  </si>
  <si>
    <t>อบต.สวนหลวง</t>
  </si>
  <si>
    <t>ก่อสร้างระบบประปาหมู่บ้านแบบผิวดินขนาดใหญ่มาก ตามแบบมาตรฐานกรมทรัพยากรน้ำ บ้านทุ่งสร้าน หมู่ที่ 7 ตำบลสวนหลวง องค์การบริหารส่วนตำบลสวนหลวง อำเภอเฉลิมพระเกียรติ จังหวัดนครศรีธรรมราช</t>
  </si>
  <si>
    <t>ประปา</t>
  </si>
  <si>
    <t>02. รายการ เงินอุดหนุนการก่อสร้างและปรับปรุงเพิ่มประสิทธิภาพระบบประปาหมู่บ้าน</t>
  </si>
  <si>
    <t>15008390001004203111</t>
  </si>
  <si>
    <t>ชะอวด</t>
  </si>
  <si>
    <t>อบต.เกาะขันธ์</t>
  </si>
  <si>
    <t>ปรับปรุงซ่อมแซมถนนคอนกรีตเสริมเหล็ก รหัสทางหลวงท้องถิ่น นศ.ถ.50 - 010 สายลานนา หมู่ที่ 3 บ้านลานนา ตำบลเกาะขันธ์ กว้าง 5.00 เมตร ยาว 1,725.00 เมตร หนา 0.05 เมตร หรือพื้นที่ผิวจราจรไม่น้อยกว่า 8,625.00 ตารางเมตร องค์การบริหารส่วนตำบลเกาะขันธ์ อำเภอชะอวด จังหวัดนครศรีธรรมราช</t>
  </si>
  <si>
    <t>15008390001004203112</t>
  </si>
  <si>
    <t>อบต.ขอนหาด</t>
  </si>
  <si>
    <t>ปรับปรุงซ่อมแซมถนนคอนกรีตเสริมเหล็ก รหัสทางหลวงท้องถิ่น นศ.ถ. 54-010 สายป่าแก่-ควนนางเหวน หมู่ที่ 3 บ้านดอนตาสังข์ ตำบลขอนหาด กว้าง 5.00 เมตร ยาว 1,700 เมตร หนา 0.05 เมตร หรือมีพื้นที่ไม่น้อยกว่า 8,500 ตารางเมตร องค์การบริหารส่วนตำบลขอนหาด อำเภอชะอวด จังหวัดนครศรีธรรมราช</t>
  </si>
  <si>
    <t>15008390001004206672</t>
  </si>
  <si>
    <t>ก่อสร้างถนนคอนกรีตเสริมเหล็ก รหัสทางหลวงท้องถิ่น นศ.ถ. 54-035 สายโห-ควนนางเหวน หมู่ที่ 9 บ้านเกาะแซะ ตำบลขอนหาด กว้าง 5.00 เมตร ยาว 1,800 เมตร หนา 0.15 เมตร หรือมีพื้นที่ไม่น้อยกว่า 9,000 ตารางเมตร องค์การบริหารส่วนตำบลขอนหาด อำเภอชะอวด จังหวัดนครศรีธรรมราช</t>
  </si>
  <si>
    <t>15008390001004203113</t>
  </si>
  <si>
    <t>อบต.เขาพระทอง</t>
  </si>
  <si>
    <t>ก่อสร้างถนนคอนกรีตเสริมเหล็ก รหัสทางหลวงท้องถิ่น นศ.ถ.59-042 สายบ้านนายสมศักดิ์ - ใสม่วง หมู่ที่ 5 บ้านทุ่งไม้ไผ่ตำบลเขาพระทอง ความกว้าง 4.00 เมตร ความยาว 2,500 เมตร หนา 0.15 เมตร ไหล่ทางหินคลุกข้างละ 0.50 เมตร หรือพื้นที่ก่อสร้างไม่น้อยกว่า 10,000 ตารางเมตร องค์การบริหารส่วนตำบลเขาพระทอง อำเภอชะอวด จังหวัดนครศรีธรรมราช</t>
  </si>
  <si>
    <t>15008390001004200099</t>
  </si>
  <si>
    <t>ก่อสร้างลานกีฬาอเนกประสงค์ บ้านเขาพระทอง หมู่ที่ 1 ตำบลเขาพระทอง องค์การบริหารส่วนตำบลเขาพระทอง อำเภอชะอวด จังหวัดนครศรีธรรมราช</t>
  </si>
  <si>
    <t>ลานกีฬา</t>
  </si>
  <si>
    <t>09. รายการ เงินอุดหนุนก่อสร้างลานกีฬา/สนามกีฬา</t>
  </si>
  <si>
    <t>15008390001004203114</t>
  </si>
  <si>
    <t>อบต.ควนหนองหงษ์</t>
  </si>
  <si>
    <t>ปรับปรุงถนนลาดยางผิวจราจรแอสฟัลท์ติกคอนกรีต (โดยวิธี Pavement In-Place Recycling) และเสริมผิวทาง รหัสทางหลวงท้องถิ่น นศ.ถ.73-008 สายทุ่งเตย-คลองลานแซะ หมู่ที่ 5 บ้านกาโห่เหนือ ตำบลควนหนองหงษ์ ขนาดผิวจราจรกว้าง 5.00 เมตร ระยะทาง 1,375 เมตร หรือพื้นที่ไม่น้อยกว่า 6,875 ตารางเมตร ผิวทางแอสฟัลท์ติกคอนกรีต หนา 5 เซนติเมตร พร้อมเครื่องหมายจราจร ตามแบบองค์การบริหารส่วนตำบลควนหนองหงษ์กำหนด องค์การบริหารส่วนตำบลควนหนองหงษ์ อำเภอชะอวด จังหวัดนครศรีธรรมราช</t>
  </si>
  <si>
    <t>15008390001004200842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</si>
  <si>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องค์การบริหารส่วนตำบลควนหนองหงษ์ อำเภอชะอวด จังหวัดนครศรีธรรมราช</t>
  </si>
  <si>
    <t>ครุภัณฑ์รถบรรทุกขยะ</t>
  </si>
  <si>
    <t>21. รายการ เงินอุดหนุนค่าครุภัณฑ์การจัดการสิ่งปฏิกูลและมูลฝอย</t>
  </si>
  <si>
    <t>15008390001004203115</t>
  </si>
  <si>
    <t>อบต.เคร็ง</t>
  </si>
  <si>
    <t>ก่อสร้างถนนคอนกรีตเสริมเหล็ก รหัสทางหลวงท้องถิ่น นศ.ถ. 74-012 สายหน้าหอประชุม หมู่ที่ 6 - เขตหมู่ที่ 7 หมู่ที่ 6 บ้านโคกเลา ตำบลเคร็ง กว้าง 5.00 เมตร ยาว 1,900 เมตร หนา 0.15 เมตร หรือพื้นที่ไม่น้อยกว่า 9,500 ตารางเมตร องค์การบริหารส่วนตำบลเคร็ง อำเภอชะอวด จังหวัดนครศรีธรรมราช</t>
  </si>
  <si>
    <t>15008390001004203116</t>
  </si>
  <si>
    <t>อบต.ชะอวด</t>
  </si>
  <si>
    <t>ปรับปรุงผิวจราจรแบบแอสฟัลท์ติกคอนกรีต นศ.ถ.78-004 ป้ายยักคอ - แม่น้ำ หมู่ที่ 3 บ้านเนินอินทร์แก้ว ตำบลชะอวด กว้าง 6.00 เมตร ยาว 790 เมตร หนา 0.05 เมตร หรือมีพื้นที่ไม่น้อยกว่า 4,740 ตารางเมตร องค์การบริหารส่วนตำบลชะอวด อำเภอชะอวด จังหวัดนครศรีธรรมราช</t>
  </si>
  <si>
    <t>15008390001004203117</t>
  </si>
  <si>
    <t>อบต.ท่าเสม็ด</t>
  </si>
  <si>
    <t>ก่อสร้างถนนคอนกรีตเสริมเหล็ก สายโคกฉิ่ง - ใสพิกุล หมู่ที่ 2 บ้านหนองหิน ตำบลท่าเสม็ด ผิวจราจรกว้าง 4 เมตร ยาว 590 เมตร หนา 0.15 เมตร ไหล่ทางหินคลุกเฉลี่ยข้างละ 0.50 เมตร หรือมีพื้นที่ไม่น้อยกว่า 2,360 ตารางเมตร องค์การบริหารส่วนตำบลท่าเสม็ด อำเภอชะอวด จังหวัดนครศรีธรรมราช</t>
  </si>
  <si>
    <t>15008390001004200355</t>
  </si>
  <si>
    <t>ติดตั้งกล้องโทรทัศน์วงจรปิด (CCTV System) จำนวน 16 ตัว ที่ทำการองค์การบริหารส่วนตำบลท่าเสม็ด ตำบลท่าเสม็ด องค์การบริหารส่วนตำบลท่าเสม็ด อำเภอชะอวด จังหวัดนครศรีธรรมราช</t>
  </si>
  <si>
    <t>กล้องโทรทัศน์วงจรปิด CCTV</t>
  </si>
  <si>
    <t>11. รายการ เงินอุดหนุนค่าครุภัณฑ์ติดตั้งกล้องวงจรปิด (CCTV)</t>
  </si>
  <si>
    <t>15008390001004206673</t>
  </si>
  <si>
    <t>อบต.นางหลง</t>
  </si>
  <si>
    <t>ก่อสร้างถนนลาดยาง รหัสทางหลวงท้องถิ่น นศ.ถ. 116-36 คันคลองชลประทานควนเถียะ-วังคูระ หมู่ที่ 3, 1 บ้านไสทุง , บ้านไสเรือ ตำบลนางหลง กว้าง 4.00 เมตร ยาว 2,000 เมตร หนา 0.05 เมตร หรือ มีพื้นที่ไม่น้อยกว่า 8,000 ตารางเมตร องค์การบริหารส่วนตำบลนางหลง อำเภอชะอวด จังหวัดนครศรีธรรมราช</t>
  </si>
  <si>
    <t>15008390001004200650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</si>
  <si>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องค์การบริหารส่วนตำบลนางหลง อำเภอชะอวด จังหวัดนครศรีธรรมราช</t>
  </si>
  <si>
    <t>15008390001004203118</t>
  </si>
  <si>
    <t>อบต.บ้านตูล</t>
  </si>
  <si>
    <t>ก่อสร้างถนนคอนกรีตเสริมเหล็ก สายบ้านท่าจีน-บ้านไสสีทอง-บ้านปลายดิน นศ.ถ. 137-24 หมู่ที่ 4 ตำบลบ้านตูล กว้าง 4.00 เมตร ยาว 3,530.00 เมตร หนา 0.15 เมตร หรือพื้นที่ไม่น้อยกว่า 14,120.00 ตารางเมตร องค์การบริหารส่วนตำบลบ้านตูล อำเภอชะอวด จังหวัดนครศรีธรรมราช</t>
  </si>
  <si>
    <t>15008390001004203119</t>
  </si>
  <si>
    <t>อบต.วังอ่าง</t>
  </si>
  <si>
    <t>ก่อสร้างถนนคอนกรีตเสริมเหล็ก รหัสทางหลวงท้องถิ่น นศ.ถ.163-17 สายบ้านควนสิบทิศ - หัวสะพานไม้เสียบ หมู่ที่ 7 ตำบลวังอ่าง กว้าง 5.00 เมตร ยาว 2,338 เมตร หนา 0.15 เมตร หรือมีพื้นที่ไม่น้อยกว่า 11,710 ตารางเมตร องค์การบริหารส่วนตำบลวังอ่าง อำเภอชะอวด จังหวัดนครศรีธรรมราช</t>
  </si>
  <si>
    <t>15008390001004203120</t>
  </si>
  <si>
    <t>เชียรใหญ่</t>
  </si>
  <si>
    <t>อบต.เขาพระบาท</t>
  </si>
  <si>
    <t>ก่อสร้างถนนคอนกรีตเสริมเหล็ก รหัสทางหลวงท้องถิ่น นศ.ถ.60-009 สายสี่แยกหนองสีขวัญ - โรงเรียนเกาะทวด หมู่ที่ 2 บ้านสระชู ตำบลเขาพระบาท กว้าง 4.00 เมตร ยาว 3,000 เมตร หนา 0.15 เมตร หรือมีพื้นที่คอนกรีตเสริมเหล็ก ไม่น้อยกว่า 12,000 ตารางเมตร องค์การบริหารส่วนตำบลเขาพระบาท อำเภอเชียรใหญ่ จังหวัดนครศรีธรรมราช</t>
  </si>
  <si>
    <t>15008390001004203121</t>
  </si>
  <si>
    <t>อบต.เชียรใหญ่</t>
  </si>
  <si>
    <t>ก่อสร้างถนนคอนกรีตเสริมเหล็ก สายดอนโพธิ์ออก กว้าง 4.00 เมตร ระยะทางยาว 1,100.00 เมตร หนา 0.15 เมตร หรือมีพื้นที่ผิวจราจรไม่น้อยกว่า 4,400.00 ตารางเมตร งานลูกรังเสริมไหล่ทางจำนวน 500.00 ลูกบาศ์กเมตร พื้นทางเดิมเกรดเกลี่ยแล้วบดทับไหล่ทางหินคลุกกว้าง ข้างละ 0.30 เมตร พร้อมป้ายประชาสัมพันธ์โครงการ (รายละเอียดตามแบบแปลนขององค์การบริหารส่วนตำบลเชียรใหญ่) องค์การบริหารส่วนตำบลเชียรใหญ่ อำเภอเชียรใหญ่ จังหวัดนครศรีธรรมราช</t>
  </si>
  <si>
    <t>15008390001004203122</t>
  </si>
  <si>
    <t>อบต.ท้องลำเจียก</t>
  </si>
  <si>
    <t>ก่อสร้างถนนคอนกรีตเสริมเหล็ก รหัสทางหลวงท้องถิ่น นศ.ถ.90-001 สายบ้านดอนจิก หมู่ที่ 4 บ้านดอนจิก ตำบลท้องลำเจียก ผิวจราจรกว้าง 6.00 เมตร ระยะทาง 2,000.00 เมตร หนา 0.15 เมตร หรือพื้นที่ไม่น้อยกว่า 12,000.00 ตารางเมตร ไหล่ทางข้างละ 0.50 เมตร หรือไหล่ทางกว้าง ตามสภาพพื้นที่ องค์การบริหารส่วนตำบลท้องลำเจียก อำเภอเชียรใหญ่ จังหวัดนครศรีธรรมราช</t>
  </si>
  <si>
    <t>15008390001004201690</t>
  </si>
  <si>
    <t>อบต.ท่าขนาน</t>
  </si>
  <si>
    <t>ก่อสร้างระบบประปาหมู่บ้านแบบผิวดิน บ้านพรุขวาง หมู่ที่ 4 ตำบลท่าขนาน องค์การบริหารส่วนตำบลท่าขนาน อำเภอเชียรใหญ่ จังหวัดนครศรีธรรมราช</t>
  </si>
  <si>
    <t>15008390001004203123</t>
  </si>
  <si>
    <t>อบต.บ้านเนิน</t>
  </si>
  <si>
    <t>ก่อสร้างถนนคอนกรีตเสริมเหล็ก รหัสทางหลวงท้องถิ่น นศ.ถ. 139-14 สายปากอ่าว หมู่ที่ 1 ตำบลบ้านเนิน ช่วงที่ 1 กว้าง 5.00 เมตร ยาว 680 เมตร หนา 0.15 เมตร หรือมีพื้นที่ไม่น้อยกว่า 3,400 ตารางเมตร ไหล่ทางหินคลุกตามสภาพพื้นที่เฉลี่ยข้างละ 0.50 เมตร ช่วงที่ 2 กว้าง 5.00 เมตร ยาว 1,325 เมตร หนา 0.15 เมตร หรือมีพื้นที่ไม่น้อยกว่า 6,625 ตารางเมตร ไหล่ทางหินคลุกตามสภาพพื้นที่เฉลี่ยข้างละ 0.50 เมตร องค์การบริหารส่วนตำบลบ้านเนิน อำเภอเชียรใหญ่ จังหวัดนครศรีธรรมราช</t>
  </si>
  <si>
    <t>15008390001004203124</t>
  </si>
  <si>
    <t>อบต.แม่เจ้าอยู่หัว</t>
  </si>
  <si>
    <t>ก่อสร้างถนนคอนกรีตเสริมเหล็ก สายท่าข้ามช้าง หมู่ที่ 8 ตำบลแม่เจ้าอยู่หัว กว้าง 4.00 เมตร ยาว 1,450 เมตร หนา 0.15 เมตร หรือมีพื้นที่ไม่น้อยกว่า 5,800 ตารางเมตร องค์การบริหารส่วนตำบลแม่เจ้าอยู่หัว อำเภอเชียรใหญ่ จังหวัดนครศรีธรรมราช</t>
  </si>
  <si>
    <t>15008390001004200052</t>
  </si>
  <si>
    <t>อบต.เสือหึง</t>
  </si>
  <si>
    <t>ก่อสร้างลานกีฬาอเนกประสงค์ พร้อมโครงหลังคา บ้านฉาง หมู่ที่ 3 ตำบลเสือหึง องค์การบริหารส่วนตำบลเสือหึง อำเภอเชียรใหญ่ จังหวัดนครศรีธรรมราช</t>
  </si>
  <si>
    <t>15008390001004203125</t>
  </si>
  <si>
    <t>อบต.ไสหมาก</t>
  </si>
  <si>
    <t>ก่อสร้างถนนคอนกรีตเสริมเหล็ก ทางหลวงท้องถิ่น นศ.ถ.173-15 บ้านขอนขวาง-บ้านหนองยาว หมู่ที่ 1,9 ตำบลไสหมาก จำนวน 2 ช่วง ช่วงที่ 1 กว้าง 4.00 เมตร ยาว 800 เมตร หนา 0.15 เมตร ช่วงที่ 2 กว้าง 4.00 เมตร ยาว 1,230 เมตร หนา 0.15 เมตร หรือมีพื้นที่ไม่น้อยกว่า 8,120 ตารางเมตร องค์การบริหารส่วนตำบลไสหมาก อำเภอเชียรใหญ่ จังหวัดนครศรีธรรมราช</t>
  </si>
  <si>
    <t>15008390001004203132</t>
  </si>
  <si>
    <t>ถ้ำพรรณรา</t>
  </si>
  <si>
    <t>ทต.ถ้ำพรรณรา</t>
  </si>
  <si>
    <t>ก่อสร้างถนนคอนกรีตเสริมเหล็ก รหัสทางหลวงท้องถิ่น นศ.ถ. 85 - 010 สายช่องควน หมู่ที่ 8 ตำบลถ้ำพรรณรา กว้าง 4.00 เมตร ยาว 594.00 เมตร หนา 0.15 เมตร ไหล่ทางหินคลุกกว้าง เฉลี่ยข้างละไม่น้อยกว่า 0.40 เมตร หรือมีพื้นที่ผิวจราจรไม่น้อยกว่า 2,378.00 ตารางเมตร องค์การบริหารส่วนตำบลถ้ำพรรณรา อำเภอถ้ำพรรณรา จังหวัดนครศรีธรรมราช</t>
  </si>
  <si>
    <t>15008390001004203133</t>
  </si>
  <si>
    <t>ก่อสร้างถนนคอนกรีตเสริมเหล็ก รหัสทางหลวงท้องถิ่น นศ.ถ.85-008 สายโพธิ์ประสิทธิ์ หมู่ที่ 7 ตำบลถ้ำพรรณรา ผิวจราจรกว้าง 5.00 เมตร ยาว 523.00 เมตร หนา 0.15 เมตร ไหล่ทางหินคลุกกว้าง เฉลี่ยข้างละ 0.50 เมตร หรือพื้นที่ผิวจราจรไม่น้อยกว่า 2,615.00 ตารางเมตร องค์การบริหารส่วนตำบลถ้ำพรรณรา อำเภอถ้ำพรรณรา จังหวัดนครศรีธรรมราช</t>
  </si>
  <si>
    <t>15008390001004203134</t>
  </si>
  <si>
    <t>ก่อสร้างถนนคอนกรีตเสริมเหล็ก สายบ้านนาท่าซอง หมู่ที่ 8 ตำบลถ้ำพรรณรา กว้าง 5.00 เมตร ระยะทางยาว 129 เมตร หนา 0.15 เมตร ไหล่ทางหินคลุกกว้าง เฉลี่ยข้างละไม่น้อยกว่า 0.50 เมตร หรือมีพื้นที่ผิวจราจรไม่น้อยกว่า 645 ตารางเมตร องค์การบริหารส่วนตำบลถ้ำพรรณรา อำเภอถ้ำพรรณรา จังหวัดนครศรีธรรมราช</t>
  </si>
  <si>
    <t>15008390001004203135</t>
  </si>
  <si>
    <t>ก่อสร้างถนนคอนกรีตเสริมเหล็ก สายอู่เรือ หมู่ที่ 4 ตำบลถ้ำพรรณรา กว้าง 4.00 เมตร ระยะทางยาว 164 เมตร หนา 0.15 เมตร ไหล่ทางหินคลุกกว้าง เฉลี่ยข้างละไม่น้อยกว่า 0.30 เมตร หรือมีพื้นที่ผิวจราจรไม่น้อยกว่า 656 ตารางเมตร องค์การบริหารส่วนตำบลถ้ำพรรณรา อำเภอถ้ำพรรณรา จังหวัดนครศรีธรรมราช</t>
  </si>
  <si>
    <t>15008390001004203136</t>
  </si>
  <si>
    <t>ก่อสร้างถนนคอนกรีตเสริมเหล็ก สายบ้านในอ่าว หมู่ที่ 5 ตำบลถ้ำพรรณรา กว้าง 4.00 เมตร ระยะทางยาว 164 เมตร หนา 0.15 เมตร ไหล่ทางหินคลุกกว้าง เฉลี่ยข้างละไม่น้อยกว่า 0.40 เมตร หรือมีพื้นที่ผิวจราจรไม่น้อยกว่า 656 ตารางเมตร องค์การบริหารส่วนตำบลถ้ำพรรณรา อำเภอถ้ำพรรณรา จังหวัดนครศรีธรรมราช</t>
  </si>
  <si>
    <t>15008390001004201561</t>
  </si>
  <si>
    <t>รถตักหน้าขุดหลัง ชนิดขับเคลื่อน 2 ล้อ องค์การบริหารส่วนตำบลถ้ำพรรณรา อำเภอถ้ำพรรณรา จังหวัดนครศรีธรรมราช</t>
  </si>
  <si>
    <t>6. พิจารณาผลการจัดซื้อจัดจ้าง(e-market/e-bidding)</t>
  </si>
  <si>
    <t>3. พิจารณาผลการจัดซื้อจัดจ้าง(e-market/e-bidding)</t>
  </si>
  <si>
    <t>ครุภัณฑ์โครงสร้างพื้นฐาน</t>
  </si>
  <si>
    <t>22. รายการ เงินอุดหนุนสำหรับสนับสนุนค่าครุภัณฑ์การจัดบริการสาธารณะด้านโครงสร้างพื้นฐาน</t>
  </si>
  <si>
    <t>15008390001004203126</t>
  </si>
  <si>
    <t>อบต.คลองเส</t>
  </si>
  <si>
    <t>ก่อสร้างถนนคอนกรีตเสริมเหล็ก สายเขาเทียมป่า หมู่ที่ 5 บ้านแพรกกลาง ตำบลคลองเส กว้าง 4 เมตร ยาว 170 เมตร หนา.0.15 เมตร หรือมีพื้นที่ไม่น้อยกว่า 680 ตารางเมตร องค์การบริหารส่วนตำบลคลองเส อำเภอถ้ำพรรณรา จังหวัดนครศรีธรรมราช</t>
  </si>
  <si>
    <t>15008390001004201560</t>
  </si>
  <si>
    <t>รถตักหน้าขุดหลัง ชนิดขับเคลื่อน 4 ล้อ องค์การบริหารส่วนตำบลคลองเส อำเภอถ้ำพรรณรา จังหวัดนครศรีธรรมราช</t>
  </si>
  <si>
    <t>15008390001004203127</t>
  </si>
  <si>
    <t>อบต.ดุสิต</t>
  </si>
  <si>
    <t>ก่อสร้างถนนคอนกรีตเสริมเหล็ก รหัสทางหลวงท้องถิ่น นศ.ถ.85-047 สายแยกบ้านนายเจนวิทย์ สังขะเลขา – แม่น้ำตาปี หมู่ที่ 11 บ้านแหลมดิน ตำบลดุสิต กว้าง เฉลี่ย 5.00 เมตร ยาว 1,910.00 เมตร หนาเฉลี่ย 0.15 เมตร ไหล่ทางหินคลุกกว้าง เฉลี่ยข้างละ 0.50 เมตร หรือพื้นที่ผิวจราจรไม่น้อยกว่า 9,550.00 ตารางเมตร องค์การบริหารส่วนตำบลดุสิต อำเภอถ้ำพรรณรา จังหวัดนครศรีธรรมราช</t>
  </si>
  <si>
    <t>15008390001004203128</t>
  </si>
  <si>
    <t>ก่อสร้างถนนคอนกรีตเสริมเหล็ก รหัสทางหลวงท้องถิ่น นศ.ถ.85-024 สายแยกวัดวังรีบุญเลิศ - แยก ทล.41 หมู่ที่ 7 บ้านคลองกา ตำบลดุสิต กว้าง เฉลี่ย 4.00 เมตร ยาว 175.00 เมตร หนาเฉลี่ย 0.15 เมตร ไหล่ทางหินคลุกกว้าง เฉลี่ยข้างละ 0.50 เมตร หรือพื้นที่ผิวจราจรไม่น้อยกว่า 700.00 ตารางเมตร องค์การบริหารส่วนตำบลดุสิต อำเภอถ้ำพรรณรา จังหวัดนครศรีธรรมราช</t>
  </si>
  <si>
    <t>15008390001004203129</t>
  </si>
  <si>
    <t>ก่อสร้างถนนคอนกรีตเสริมเหล็ก รหัสทางหลวงท้องถิ่น นศ.ถ.85-018 สายแยก ทล. 41 - แยกบ้านนายพั้น รักวงศ์ (ทุ่งต้นนนท์) หมู่ที่ 2 บ้านฉนวนจันทร์ ตำบลดุสิต กว้าง เฉลี่ย 4.00 เมตร ยาว 175.00 เมตร หนาเฉลี่ย 0.15 เมตร ไหล่ทางหินคลุกกว้าง เฉลี่ยข้างละ 0.50 เมตร หรือพื้นที่ผิวจราจรไม่น้อยกว่า 700.00 ตารางเมตร องค์การบริหารส่วนตำบลดุสิต อำเภอถ้ำพรรณรา จังหวัดนครศรีธรรมราช</t>
  </si>
  <si>
    <t>15008390001004203130</t>
  </si>
  <si>
    <t>ก่อสร้างถนนคอนกรีตเสริมเหล็ก รหัสทางหลวงท้องถิ่น นศ.ถ.85-046 แยกโรงเรียนพรรณราชลเขต - บ้านด่านปริง หมู่ที่ 11 บ้านแหลมดิน ตำบลดุสิต กว้าง เฉลี่ย 4.00 เมตร ยาว 175.00 เมตร หนาเฉลี่ย 0.15 เมตร ไหล่ทางหินคลุกกว้าง เฉลี่ยข้างละ 0.50 เมตร หรือพื้นที่ผิวจราจรไม่น้อยกว่า 700.00 ตารางเมตร องค์การบริหารส่วนตำบลดุสิต อำเภอถ้ำพรรณรา จังหวัดนครศรีธรรมราช</t>
  </si>
  <si>
    <t>15008390001004203131</t>
  </si>
  <si>
    <t>ก่อสร้างถนนคอนกรีตเสริมเหล็ก รหัสทางหลวงท้องถิ่น นศ.ถ.85-044 สายแยกหน้าโรงเรียนวัดสวนพิกุล - บ้านทุ่งมวง หมู่ที่ 6 บ้านสวนพิกุล ตำบลดุสิต กว้าง เฉลี่ย 4.00 เมตร ยาว 175.00 เมตร หนาเฉลี่ย 0.15 เมตร ไหล่ทางหินคลุกกว้าง เฉลี่ยข้างละ 0.50 เมตร หรือพื้นที่ผิวจราจรไม่น้อยกว่า 700.00 ตารางเมตร องค์การบริหารส่วนตำบลดุสิต อำเภอถ้ำพรรณรา จังหวัดนครศรีธรรมราช</t>
  </si>
  <si>
    <t>15008390001004203139</t>
  </si>
  <si>
    <t>ท่าศาลา</t>
  </si>
  <si>
    <t>ทม.ท่าขึ้น</t>
  </si>
  <si>
    <t>ก่อสร้างถนนคอนกรีตเสริมเหล็ก สายบนคันคลอง สายใหญ่ฝั่งซ้าย หมู่ที่ 10,9,13,7,12 ตำบลท่าขึ้น กว้าง เฉลี่ย 4.00 เมตร ระยะทางยาว 3,000 เมตร หนา 0.15 เมตร หรือพื้นที่ไม่น้อยกว่า 12,000 ตารางเมตร ไหล่ทางลงด้วยหินท้ายรางกว้าง เฉลี่ยข้างละ 0.50 เมตร องค์การบริหารส่วนตำบลท่าขึ้น อำเภอท่าศาลา จังหวัดนครศรีธรรมราช</t>
  </si>
  <si>
    <t>15008390001004206675</t>
  </si>
  <si>
    <t>ทม.ท่าศาลา</t>
  </si>
  <si>
    <t>ปรับปรุงผิวจราจรถนนแอสฟัลท์ติกคอนกรีต รหัสทางหลวง นศ.ถ. 36-040 สายบ้านแหลม-สระบัว หมู่ที่ 7 บ้านหน้าทัพ ตำบลท่าศาลา โดยทำการปรับปรุงผิวจราจรแอสฟัลท์ติกคอนกรีต กว้าง 4.00-5.00 เมตร ระยะทาง 1,820 เมตร หนา 0.05 เมตร หรือมีพื้นที่ไม่น้อยกว่า 8,860 ตารางเมตร และวางท่อระบายน้ำคอนกรีตเสริมเหล็ก เส้นผ่าศูนย์กลาง 0.60 เมตร จำนวน 374 ท่อน พร้อมบ่อพักสำเร็จรูป จำนวน 26 บ่อ พร้อมป้ายประชาสัมพันธ์โครงการ จำนวน 2 ชุด ตามแบบแปลนขององค์การบริหารส่วนตำบลท่าศาลา องค์การบริหารส่วนตำบลท่าศาลา อำเภอท่าศาลา จังหวัดนครศรีธรรมราช</t>
  </si>
  <si>
    <t>15008390001004206676</t>
  </si>
  <si>
    <t>ปรับปรุงผิวจราจรแอสฟัลท์ สายฤทธิ์ธี-ตาช่วง หมู่ที่ 13 บ้านในไร่ ตำบลท่าศาลา โดยทำการปรับปรุงผิวจราจรแอสฟัลท์ติกคอนกรีต ขนาดผิวจราจรกว้าง เฉลี่ย 3.00 – 4.00 เมตร ระยะทางยาวรวม 2,482 เมตร หนา 0.05 เมตร หรือมีพื้นที่ผิวจราจรไม่น้อยกว่า 9,896 ตารางเมตร พร้อมติดตั้งป้ายประชาสัมพันธ์โครงการ จำนวน 2 ชุด องค์การบริหารส่วนตำบลท่าศาลา อำเภอท่าศาลา จังหวัดนครศรีธรรมราช</t>
  </si>
  <si>
    <t>15008390001004208615</t>
  </si>
  <si>
    <t>อบต.กลาย</t>
  </si>
  <si>
    <t>ก่อสร้างสระว่ายน้ำ โรงเรียนวัดเขาพนมไตรรัตน์ องค์การบริหารส่วนตำบลกลาย อำเภอท่าศาลา จังหวัดนครศรีธรรมราช</t>
  </si>
  <si>
    <t>สระว่ายน้ำของโรงเรียน</t>
  </si>
  <si>
    <t>15. รายการ เงินอุดหนุนสำหรับสนับสนุนการก่อสร้างสระว่ายน้ำในโรงเรียนสังกัดองค์กรปกครองส่วนท้องถิ่น</t>
  </si>
  <si>
    <t>15008390001004203137</t>
  </si>
  <si>
    <t>อบต.ดอนตะโก</t>
  </si>
  <si>
    <t>ก่อสร้างถนนแอสฟัลท์ติกคอนกรีต (Asphaltic Concrete) สายซอย 1 คลองส่งน้ำ สายใหญ่ฝั่งซ้าย หมู่ที่ 1,2,3 บ้านฉาง บ้านชุมแสง บ้านจันพอ ผิวจราจรกว้าง 5.00 เมตร ยาว 1,380 เมตร หนา 0.05 เมตร หรือพื้นที่ไม่น้อยกว่า 6,900 ตารางเมตร องค์การบริหารส่วนตำบลดอนตะโก อำเภอท่าศาลา จังหวัดนครศรีธรรมราช</t>
  </si>
  <si>
    <t>15008390001004206674</t>
  </si>
  <si>
    <t>ก่อสร้างถนนคอนกรีตเสริมเหล็ก สายโคกบาก – น้ำคลุ้ง หมู่ที่ 3 บ้านจันพอ ผิวจราจรกว้าง 4.00 เมตร ยาว 537 เมตร หนา 0.15 เมตร หรือพื้นที่ไม่น้อยกว่า 2,148 ตารางเมตร ไหล่ทางข้างละ 0.50 เมตร องค์การบริหารส่วนตำบลดอนตะโก อำเภอท่าศาลา จังหวัดนครศรีธรรมราช</t>
  </si>
  <si>
    <t>15008390001004203138</t>
  </si>
  <si>
    <t>อบต.ตลิ่งชัน</t>
  </si>
  <si>
    <t>ซ่อมสร้างผิวถนนคอนกรีตเสริมเหล็ก เป็นผิวถนนแอสฟัลท์ติกคอนกรีต สายปากเจา-เขาดิน รหัสทางหลวงท้องถิ่น นศ.ถ.86-010 หมู่ที่ 3,6,7 บ้านน้ำยาว,บ้านหน้าเขาวัด, บ้านนาท้อน 1.ทำการปูผิวจราจรแอสฟัลท์ติกคอนกรีต ทับผิวถนนคอนกรีตเสริมเหล็ก เดิม ขนาดผิวจราจร กว้าง 5.00 เมตร ระยะทางยาว 3,250 เมตร หนา 0.05 เมตร หรือมีพื้นที่ปูผิวจราจรแอสฟัลท์ติกคอนกรีตไม่น้อยกว่า 16,250.00 ตารางเมตร 2. ลงไหล่ทางหินคลุก 2 ข้าง กว้าง เฉลี่ยข้างละ 0.50 เมตร ระยะทางยาว 3,250 เมตร หนาเฉลี่ย 0.15 เมตร หรือมีพื้นที่ไม่น้อยกว่า 3,250.00 ตารางเมตร รายละเอียดตามแบบแปลนมาตรฐานกรมทางหลวงชนบทและรายละเอียดตามปริมาณงานที่ องค์การบริหารส่วนตำบลกำหนด องค์การบริหารส่วนตำบลตลิ่งชัน อำเภอท่าศาลา จังหวัดนครศรีธรรมราช</t>
  </si>
  <si>
    <t>15008390001004203140</t>
  </si>
  <si>
    <t>อบต.ไทยบุรี</t>
  </si>
  <si>
    <t>ปรับปรุงผิวทางแอสฟัลติกคอนกรีตรหัสทางหลวงท้องถิ่น นศ.ถ.111-11 สายวัดพระอาสน์-ตุมปัง หมู่ที่ 5,6 บ้านไม้มูก,บ้านปลักจอก กว้าง 4.00 เมตร ยาว 2,220.00 เมตร หนา 0.03 เมตร หรือพื้นที่ไม่น้อยกว่า 8,880.00 ตารางเมตร องค์การบริหารส่วนตำบลไทยบุรี อำเภอท่าศาลา จังหวัดนครศรีธรรมราช</t>
  </si>
  <si>
    <t>15008390001004203141</t>
  </si>
  <si>
    <t>อบต.โพธิ์ทอง</t>
  </si>
  <si>
    <t>ซ่อมแซมถนนคอนกรีตเสริมเหล็ก หมู่ที่ 5 ซอยสำมะโรง ตำบลโพธิ์ทอง ก่อสร้างผิวจราจรคอนกรีตเสริมเหล็ก กว้าง 4.00 เมตร ยาว 790 เมตร หนา 0.15 เมตร หรือมีพื้นที่ไม่น้อยกว่า 3,160 ตารางเมตร ไหล่ทางข้างละ 0.10 เมตร องค์การบริหารส่วนตำบลโพธิ์ทอง อำเภอท่าศาลา จังหวัดนครศรีธรรมราช</t>
  </si>
  <si>
    <t>15008390001004203142</t>
  </si>
  <si>
    <t>อบต.โมคลาน</t>
  </si>
  <si>
    <t>ก่อสร้างถนนคอนกรีตเสริมเหล็ก รหัสทางหลวงท้องถิ่น นศ.ถ.155-08 สายซอยเจ้าพ่อ - บ้านนายปรีชา หมู่ที่ 6 บ้านสวนหมาก ตำบลโมคลาน ขนาดกว้าง 4.00 เมตร ยาว 1,217เมตร หนา 0.15 เมตร หรือพื้นที่ไม่น้อยกว่า 4,868 ตารางเมตร พร้อมไหล่ทางหินคลุกข้างละ 0.50 เมตร และติดตั้งป้ายประชาสัมพันธ์โครงการ จำนวน 1 ป้าย (ตามแบบ องค์การบริหารส่วนตำบลกำหนด) องค์การบริหารส่วนตำบลโมคลาน อำเภอท่าศาลา จังหวัดนครศรีธรรมราช</t>
  </si>
  <si>
    <t>15008390001004203143</t>
  </si>
  <si>
    <t>อบต.สระแก้ว</t>
  </si>
  <si>
    <t>ก่อสร้างถนนลาดยางแอสฟัลท์ติกท์คอนกรีต (รหัสทางหลวงท้องถิ่น นศ.ถ. 164 - 45) สายอินทนิน - หนับเภาตก ขนาด กว้าง 4.00 เมตร ยาว 1,950 เมตร หนา 0.05 เมตร พื้นที่รวมไม่น้อยกว่า 7,800 ตารางเมตร องค์การบริหารส่วนตำบลสระแก้ว อำเภอท่าศาลา จังหวัดนครศรีธรรมราช</t>
  </si>
  <si>
    <t>15008390001004203144</t>
  </si>
  <si>
    <t>อบต.หัวตะพาน</t>
  </si>
  <si>
    <t>ปรับปรุงซ่อมแซมผิวจราจรถนนคอนกรีตเสริมเหล็ก สายป่าพ้อ-คลองเกียบ หมู่ที่ 1 ตำบลหัวตะพาน กว้าง 4.00 เมตร ยาว 1,540.00 เมตร หนา 0.05 เมตร หรือมีพื้นที่ผิวทางแอสฟัลท์ติกคอนกรีตไม่น้อยกว่า 6,160.00 ตารางเมตร องค์การบริหารส่วนตำบลหัวตะพาน อำเภอท่าศาลา จังหวัดนครศรีธรรมราช</t>
  </si>
  <si>
    <t>15008390001004206677</t>
  </si>
  <si>
    <t>ซ่อมแซมถนนคอนกรีตเสริมเหล็ก สายวัดป่า (ทุ่งตก-คลองชุมขลิง) หมู่ที่ 4 บ้านทุ่งตก ตำบลหัวตะพาน กว้าง 4.00 เมตร ยาว 1,150.00 เมตร หนา 0.15 เมตร หรือมีพื้นที่คอนกรีต ไม่น้อยกว่า 4,600.00 ตารางเมตร องค์การบริหารส่วนตำบลหัวตะพาน อำเภอท่าศาลา จังหวัดนครศรีธรรมราช</t>
  </si>
  <si>
    <t>15008390001004203145</t>
  </si>
  <si>
    <t>ทุ่งสง</t>
  </si>
  <si>
    <t>อบต.เขาขาว</t>
  </si>
  <si>
    <t>ปรับปรุงถนนสายป้อมอปพร.-ข้างเขื่อน รหัสทางหลวงท้องถิ่น นศ.ถ. 57-045 หมู่ที่ 10 โดยทำการปรับปรุงถนนแอสฟัลท์ติกคอนกรีต กว้าง 4.00 เมตร ยาว 2,295 เมตร หนา 0.05 เมตร หรือคิดเป็นพื้นที่ดำเนินการก่อสร้างไม่น้อยกว่า 9,180 ตารางเมตร พร้อมติดตั้งป้ายโครงการ (ตามแบบแปลนที่องค์การบริหารส่วนตำบลเขาขาว เลขที่ 2/2569) องค์การบริหารส่วนตำบลเขาขาว อำเภอทุ่งสง จังหวัดนครศรีธรรมราช</t>
  </si>
  <si>
    <t>15008390001004203146</t>
  </si>
  <si>
    <t>อบต.เขาโร</t>
  </si>
  <si>
    <t>ก่อสร้างถนนคอนกรีตเสริมเหล็ก รหัสทางหลวงท้องถิ่น นศ.ถ.62-019 สายป่าปาล์มนายจิต ไชยรัตน์ - บ้านนางย้วน รอดปลอด (ตอนที่ 3) หมู่ที่ 9 บ้านควนแพ ตำบลเขาโร กว้าง 4 เมตร ยาว 1,295 เมตร หนา 0.15 เมตร หรือมีพื้นที่ไม่น้อยกว่า 5,180 ตารางเมตร ไหล่ทางข้างละ 0.50 เมตร องค์การบริหารส่วนตำบลเขาโร อำเภอทุ่งสง จังหวัดนครศรีธรรมราช</t>
  </si>
  <si>
    <t>15008390001004206678</t>
  </si>
  <si>
    <t>ก่อสร้างถนนคอนกรีตเสริมเหล็ก รหัสทางหลวงท้องถิ่น นศ.ถ.62-021 สายบ้านนายเชียง ทองเนตร - บ้านนางต้วน ศรีสงคราม หมู่ที่ 4 บ้านกงหรา ตำบลเขาโร กว้าง 4 เมตร ยาว 1,820 เมตร หนา 0.15 เมตร หรือมีพื้นที่ไม่น้อยกว่า 7,280 ตารางเมตร ไหล่ทางข้างละ 0.50 เมตร องค์การบริหารส่วนตำบลเขาโร อำเภอทุ่งสง จังหวัดนครศรีธรรมราช</t>
  </si>
  <si>
    <t>15008390001004203147</t>
  </si>
  <si>
    <t>อบต.ควนกรด</t>
  </si>
  <si>
    <t>ปรับปรุงซ่อมแซมถนนแอสฟัลติกคอนกรีต รหัสทางหลวงท้องถิ่น นศ.ถ. 66-007 สายหน้าเขา - ทุ่งเตย ต่อเขตตำบลนาโพธิ์ หมู่ที่ 9 บ้านหน้าเขา ตำบลควนกรด กว้าง 5.00 เมตร ยาว 620 เมตร หนา 0.05 เมตร หรือพื้นที่ผิวจราจรไม่น้อยกว่า 3,100 ตารางเมตร องค์การบริหารส่วนตำบลควนกรด อำเภอทุ่งสง จังหวัดนครศรีธรรมราช</t>
  </si>
  <si>
    <t>15008390001004201691</t>
  </si>
  <si>
    <t>อบต.นาโพธิ์</t>
  </si>
  <si>
    <t>ก่อสร้างระบบประปาหมู่บ้านแบบบาดาลขนาดใหญ่มาก ตามแบบมาตรฐานกรมทรัพยากรน้ำ บ้านหนองเลน หมู่ที่ 1 ตำบลนาโพธิ์ องค์การบริหารส่วนตำบลนาโพธิ์ อำเภอทุ่งสง จังหวัดนครศรีธรรมราช</t>
  </si>
  <si>
    <t>4. กำหนดคุณลักษณะเฉพาะ (Spec)/ขอบเขตงาน (TOR) แล้วกำหนดราคากลาง</t>
  </si>
  <si>
    <t>1. กำหนดคุณลักษณะเฉพาะ (Spec)/ขอบเขตงาน (TOR) แล้วกำหนดราคากลาง</t>
  </si>
  <si>
    <t>15008390001004203148</t>
  </si>
  <si>
    <t>อบต.นาไม้ไผ่</t>
  </si>
  <si>
    <t>ก่อสร้างถนนคอนกรีตเสริมเหล็ก รหัสทางหลวงท้องถิ่น นศ.ถ.121-21 สายไสจันทร์ หมู่ที่ 6,5 บ้านนาไม้ไผ่,บ้านทุ่งส้าน ตำบลนาไม้ไผ่ กว้าง 5.00 เมตร ยาว 1,619 เมตร หนา 0.15 เมตร หรือมีพื้นที่ไม่น้อยกว่า 8,095 ตารางเมตร องค์การบริหารส่วนตำบลนาไม้ไผ่ อำเภอทุ่งสง จังหวัดนครศรีธรรมราช</t>
  </si>
  <si>
    <t>15008390001004206679</t>
  </si>
  <si>
    <t>อบต.นาหลวงเสน</t>
  </si>
  <si>
    <t>ปรับปรุงถนนแอสฟัลต์คอนกรีต รหัสทางหลวงท้องถิ่น นศ.ถ 126-01 สายวัดสำโรง-โรงเรียนวัดราษฎร์ประดิษฐ์ หมู่ที่ 6,3,2 บ้านสำโรง,บ้านท่าเลา,บ้านใต้ ตำบลนาหลวงเสน กว้าง 6 เมตร ยาว 2,855 เมตร หนา 0.05 เมตร หรือมีพื้นที่ไม่น้อยกว่า 17,130 ตารางเมตร องค์การบริหารส่วนตำบลนาหลวงเสน อำเภอทุ่งสง จังหวัดนครศรีธรรมราช</t>
  </si>
  <si>
    <t>15008390001004203149</t>
  </si>
  <si>
    <t>อบต.น้ำตก</t>
  </si>
  <si>
    <t>ปรับปรุงถนนคอนกรีตเสริมเหล็ก รหัสทางหลวงท้องถิ่น นศ.ถ. 128-17 สายสามแยกบ้านนายย่อง-บ้านนางวรรณี หมู่ที่ 1 ตำบลน้ำตก โดยทำการเสริมความกว้าง ไหล่ทาง 2 ข้าง กว้าง ข้างละ 0.50 เมตร แล้วปูทับผิวจราจรลาดยางแอสฟัลท์ติกคอนกรีต ทับผิวคอนกรีตเดิม กว้าง 6.00 เมตร ยาว 1,072.00 เมตร หนา 0.05 เมตร หรือมีพื้นผิวจราจรไม่น้อยกว่า 6,432.00 ตารางเมตร ตามรายละเอียดแบบแปลนที่องค์การบริหารส่วนตำบลกำหนด องค์การบริหารส่วนตำบลน้ำตก อำเภอทุ่งสง จังหวัดนครศรีธรรมราช</t>
  </si>
  <si>
    <t>15008390001004200651</t>
  </si>
  <si>
    <t>อบต.หนองหงส์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</si>
  <si>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องค์การบริหารส่วนตำบลหนองหงส์ อำเภอทุ่งสง จังหวัดนครศรีธรรมราช</t>
  </si>
  <si>
    <t>15008390001004203161</t>
  </si>
  <si>
    <t>ทุ่งใหญ่</t>
  </si>
  <si>
    <t>ทต.ปริก</t>
  </si>
  <si>
    <t>ซ่อมสร้างถนนลาดยาง รหัสทางหลวงท้องถิ่น นศ.ถ.144 - 03 สายบ้านไร่ฝ้าย หมู่ที่ 9 ตำบลปริก กว้าง 5.00 เมตร ยาว 3,000.00 เมตร หนาเฉลี่ย 0.05 เมตร หรือพื้นที่ผิวจราจร/ไหล่ทางไม่น้อยกว่า 15,000.00 ตารางเมตร องค์การบริหารส่วนตำบลปริก อำเภอทุ่งใหญ่ จังหวัดนครศรีธรรมราช</t>
  </si>
  <si>
    <t>15008390001004203150</t>
  </si>
  <si>
    <t>อบต.กรุงหยัน</t>
  </si>
  <si>
    <t>ก่อสร้างถนนคอนกรีตเสริมเหล็ก รหัสทางหลวงท้องถิ่น นศ.ถ.40-019 สายบ้านนายสุวิทย์ - คลองกรุงหยัน (หลังโรงเรียนกรุงหยันวิทยาคาร) ช่วง กม.0+335-กม.0+988 และช่วง กม.1+033-กม.2+000 หมู่ที่ 4 บ้านหมู่บ้านป่าไม้ ตำบลกรุงหยัน กว้าง 5 เมตร ยาว 1,620 เมตร หนา 0.15 เมตร หรือพื้นที่ไม่น้อยกว่า 8,100 ตารางเมตร องค์การบริหารส่วนตำบลกรุงหยัน อำเภอทุ่งใหญ่ จังหวัดนครศรีธรรมราช</t>
  </si>
  <si>
    <t>15008390001004203151</t>
  </si>
  <si>
    <t>อบต.กุแหระ</t>
  </si>
  <si>
    <t>ปรับปรุงซ่อมแซมถนนลาดยางแบบแอสฟัลท์ติกคอนกรีต สายหนองสามสิบ- ขอนพอ รหัสทางหลวงท้องถิ่น นศ.ถ.49-005 หมู่ที่ 3 บ้านสองแพรก ตำบลกุแหระ กว้าง 8 เมตร ยาว 1,600 เมตร หนา 0.05 เมตร หรือมีพื้นที่ไม่น้อยกว่า 12,800 ตารางเมตร องค์การบริหารส่วนตำบลกุแหระ อำเภอทุ่งใหญ่ จังหวัดนครศรีธรรมราช</t>
  </si>
  <si>
    <t>15008390001004203152</t>
  </si>
  <si>
    <t>อบต.ท่ายาง</t>
  </si>
  <si>
    <t>ปรับปรุงถนนลาดยางแอสฟัลท์ติกคอนกรีต สายพอโกบ - หนองหรั่ง หมู่ที่ 7 บ้านยางสองขอน ตำบลท่ายาง กว้าง 6 เมตร ยาว 480 เมตร ไหล่ทางข้างละ 1.00 เมตร หรือมีพื้นที่ไม่น้อยกว่า 3,840 ตารางเมตร องค์การบริหารส่วนตำบลท่ายาง อำเภอทุ่งใหญ่ จังหวัดนครศรีธรรมราช</t>
  </si>
  <si>
    <t>15008390001004203153</t>
  </si>
  <si>
    <t>อบต.ทุ่งใหญ่</t>
  </si>
  <si>
    <t>ปรับปรุงถนนแอสฟัลท์ติกคอนกรีต รหัสทางหลวงท้องถิ่น นศ.ถ.109-12 สายสี่แยกบ้านใหม่-สามแยกบ้านนายสิงห์ หมู่ที่ 5 บ้านห้วยรื่น ตำบลทุ่งใหญ่ ดำเนินการทั้งหมด 2 ช่วง มีพื้นที่ไม่น้อยกว่า 10,140 ตารางเมตร องค์การบริหารส่วนตำบลทุ่งใหญ่ อำเภอทุ่งใหญ่ จังหวัดนครศรีธรรมราช</t>
  </si>
  <si>
    <t>15008390001004203154</t>
  </si>
  <si>
    <t>ปรับปรุงถนนแอสฟัลท์ติกคอนกรีต รหัสทางหลวงท้องถิ่น นศ.ถ.109-27 สายบ้านหนองเล – สามแยกบ้านนาเหนือ หมู่ที่ 6 บ้านควนคลัง ตำบลทุ่งใหญ่ กว้าง 4.00 เมตร ยาว 250 เมตร หนา 0.05 เมตร หรือมีพื้นที่ไม่น้อยกว่า 1,000 ตารางเมตร องค์การบริหารส่วนตำบลทุ่งใหญ่ อำเภอทุ่งใหญ่ จังหวัดนครศรีธรรมราช</t>
  </si>
  <si>
    <t>15008390001004203155</t>
  </si>
  <si>
    <t>ปรับปรุงถนนแอสฟัลท์ติกคอนกรีต สายนางพริ้ม-นางพัน หมู่ที่ 9 บ้านไสยาว ตำบลทุ่งใหญ่ กว้าง 4.00 เมตร ยาว 250 เมตร หนา 0.05 เมตร หรือมีพื้นที่ไม่น้อยกว่า 1,000 ตารางเมตร องค์การบริหารส่วนตำบลทุ่งใหญ่ อำเภอทุ่งใหญ่ จังหวัดนครศรีธรรมราช</t>
  </si>
  <si>
    <t>15008390001004203156</t>
  </si>
  <si>
    <t>ปรับปรุงถนนแอสฟัลท์ติกคอนกรีต รหัสทางหลวงท้องถิ่น นศ.ถ.109-08 สายเอเชีย 41 -เขตตำบลปริก หมู่ที่ 7 บ้านทับควาย ตำบลทุ่งใหญ่ กว้าง 5.00 เมตร ยาว 200 เมตร หนา 0.05 เมตร หรือมีพื้นที่ไม่น้อยกว่า 1,000 ตารางเมตร องค์การบริหารส่วนตำบลทุ่งใหญ่ อำเภอทุ่งใหญ่ จังหวัดนครศรีธรรมราช</t>
  </si>
  <si>
    <t>15008390001004200009</t>
  </si>
  <si>
    <t>อบต.บางรูป</t>
  </si>
  <si>
    <t>ก่อสร้างอาคารศูนย์พัฒนาเด็กเล็ก ขนาดกลาง (แบบเลขที่ AR 62035) ฐานรากแผ่ ศูนย์พัฒนาเด็กเล็กบ้านทุ่งกรวด องค์การบริหารส่วนตำบลบางรูป อำเภอทุ่งใหญ่ จังหวัดนครศรีธรรมราช</t>
  </si>
  <si>
    <t>อาคารศูนย์พัฒนาเด็กเล็ก</t>
  </si>
  <si>
    <t>14. รายการ เงินอุดหนุนสำหรับสนับสนุนการก่อสร้างอาคารศูนย์พัฒนาเด็กเล็ก</t>
  </si>
  <si>
    <t>15008390001004203157</t>
  </si>
  <si>
    <t>ก่อสร้างถนนคอนกรีตเสริมเหล็ก รหัสทางหลวงท้องถิ่น นศ.ถ.133-32 สายรพช. ถึง ควนทองสัมฤทธิ์ หมู่ที่ 6 บ้านโคกเคี่ยม ตำบลบางรูป กว้าง 4.50 เมตร ยาว 160.00 เมตร หนา 0.15 เมตร หรือมีพื้นที่ไม่น้อยกว่า 720.00 ตารางเมตร องค์การบริหารส่วนตำบลบางรูป อำเภอทุ่งใหญ่ จังหวัดนครศรีธรรมราช</t>
  </si>
  <si>
    <t>15008390001004203158</t>
  </si>
  <si>
    <t>ก่อสร้างถนนคอนกรีตเสริมเหล็ก รหัสทางหลวงท้องถิ่น นศ.ถ.133-17 สายไสหร้า ถึง ควนทองสัมฤทธิ์ หมู่ที่ 1,4 บ้านไสหร้า,บ้านบางรูป ตำบลบางรูป กว้าง 4.50 เมตร ยาว 160.00 เมตร หนา 0.15 เมตร หรือมีพื้นที่ไม่น้อยกว่า 720.00 ตารางเมตร องค์การบริหารส่วนตำบลบางรูป อำเภอทุ่งใหญ่ จังหวัดนครศรีธรรมราช</t>
  </si>
  <si>
    <t>15008390001004203159</t>
  </si>
  <si>
    <t>ก่อสร้างถนนลาดยางแอสฟัลท์ติกคอนกรีต รหัสทางหลวงท้องถิ่น นศ.ถ.133-23 สายโคกแต้ว - ควนทองสัมฤทธิ์ หมู่ที่ 1 บ้านไสหร้า ตำบลบางรูป กว้าง 4.00 เมตร ยาว 170.00 เมตร หนา 0.05 เมตร หรือมีพื้นที่ไม่น้อยกว่า 680.00 ตารางเมตร องค์การบริหารส่วนตำบลบางรูป อำเภอทุ่งใหญ่ จังหวัดนครศรีธรรมราช</t>
  </si>
  <si>
    <t>15008390001004203160</t>
  </si>
  <si>
    <t>ก่อสร้างถนนลาดยางแอสฟัลท์ติกคอนกรีต รหัสทางหลวงท้องถิ่น นศ.ถ.133-25 สายวังขุนกล หมู่ที่ 7 บ้านใสปุด ตำบลบางรูป กว้าง 4.00 เมตร ยาว 170.00 เมตร หนา 0.05 เมตร หรือมีพื้นที่ไม่น้อยกว่า 680.00 ตารางเมตร องค์การบริหารส่วนตำบลบางรูป อำเภอทุ่งใหญ่ จังหวัดนครศรีธรรมราช</t>
  </si>
  <si>
    <t>15008390001004203162</t>
  </si>
  <si>
    <t>นบพิตำ</t>
  </si>
  <si>
    <t>อบต.กรุงชิง</t>
  </si>
  <si>
    <t>ก่อสร้างถนนคอนกรีตเสริมเหล็ก รหัสทางหลวงท้องถิ่น นศ.ถ39-017 สายปลักครุย หมู่ที่ 4 บ้านเปียน ตำบลกรุงชิง กว้าง 4.00 เมตร ยาว 1,700.00 เมตร หนา 0.15 เมตร หรือมีเนื้อที่คอนกรีตไม่น้อยกว่า 6,800.00 ตารางเมตร องค์การบริหารส่วนตำบลกรุงชิง อำเภอนบพิตำ จังหวัดนครศรีธรรมราช</t>
  </si>
  <si>
    <t>15008390001004203163</t>
  </si>
  <si>
    <t>อบต.กะหรอ</t>
  </si>
  <si>
    <t>ก่อสร้างถนนคอนกรีตเสริมเหล็ก รหัสทางหลวงท้องถิ่น นศ.ถ.45-030 สายนาป่า – ในโคร๊ะ หมู่ที่ 1 บ้านในโคร๊ะ ตำบลกะหรอ กว้าง 4.00 เมตร ยาว 1,148.00 เมตร หนา 0.15 เมตร หรือพื้นที่คอนกรีตเสริมเหล็ก ไม่น้อยกว่า 4,592.00 ตารางเมตร ไหล่ทางกว้าง ข้างละ 0.50 เมตร องค์การบริหารส่วนตำบลกะหรอ อำเภอนบพิตำ จังหวัดนครศรีธรรมราช</t>
  </si>
  <si>
    <t>15008390001004203164</t>
  </si>
  <si>
    <t>อบต.นบพิตำ</t>
  </si>
  <si>
    <t>ก่อสร้างถนนคอนกรีตเสริมเหล็ก สายบ้านนายแอ็ด-เขื่อนน้ำ รหัสทางหลวงท้องถิ่น นศ.ถ.112-54 หมู่ที่ 4 ตำบลนบพิตำ ก่อสร้างถนนกว้าง 5.00 เมตร ผิวจราจรกว้าง 4.00 เมตร หนา 0.15 เมตร จำนวน 3 ช่วง ความยาวรวม 800 เมตร หรือพื้นที่ผิวจราจรคอนกรีตเสริมเหล็ก ไม่น้อยกว่า 3,200 ตารางเมตร ลงหินคลุกไหล่ทางโดยเฉลี่ยข้างละ 0.50 เมตร (รายละเอียดตามแบบองค์การบริหารส่วนตำบลนบพิตำ) องค์การบริหารส่วนตำบลนบพิตำ อำเภอนบพิตำ จังหวัดนครศรีธรรมราช</t>
  </si>
  <si>
    <t>15008390001004206680</t>
  </si>
  <si>
    <t>ก่อสร้างถนนคอนกรีตเสริมเหล็ก สายโรงปุ๋ย หมู่ที่ 2 ตำบลนบพิตำ - บ้านหวายช่อ หมู่ที่ 11 ตำบลกรุงชิง รหัสทางหลวงท้องถิ่น นศ.ถ. 112-57 หมู่ที่ 2 ตำบลนบพิตำ ก่อสร้างถนนกว้าง 5.00 เมตร ผิวจราจรกว้าง 4.00 เมตร ยาว 850 เมตร หนา 0.15 เมตร หรือพื้นที่ผิวจราจรคอนกรีตเสริมเหล็ก ไม่น้อยกว่า 3,400 ตารางเมตร ลงหินคลุกไหล่ทางโดยเฉลี่ยข้างละ 0.50 เมตร (รายละเอียดตามแบบองค์การบริหารส่วนตำบลนบพิตำ) องค์การบริหารส่วนตำบลนบพิตำ อำเภอนบพิตำ จังหวัดนครศรีธรรมราช</t>
  </si>
  <si>
    <t>15008390001004203165</t>
  </si>
  <si>
    <t>นาบอน</t>
  </si>
  <si>
    <t>อบต.แก้วแสน</t>
  </si>
  <si>
    <t>ก่อสร้างถนนคอนกรีตเสริมเหล็ก สาย41-คลองแป๊ะ หมู่ที่ 6 บ้านสองแพรก ตำบลแก้วแสน กว้าง 4 เมตร ยาว 1,017 เมตร หนา 0.15 เมตร หรือมีพื้นที่ไม่น้อยกว่า 4,068 ตารางเมตร องค์การบริหารส่วนตำบลแก้วแสน อำเภอนาบอน จังหวัดนครศรีธรรมราช</t>
  </si>
  <si>
    <t>15008390001004203166</t>
  </si>
  <si>
    <t>ก่อสร้างถนนคอนกรีตเสริมเหล็ก สายไสใหญ่-ไสซัง หมู่ที่ 1 บ้านไสโป๊ะ ตำบลแก้วแสน กว้าง 4 เมตร ยาว 867 เมตร หนา 0.15 เมตร หรือมีพื้นที่ไม่น้อยกว่า 3,468 ตารางเมตร องค์การบริหารส่วนตำบลแก้วแสน อำเภอนาบอน จังหวัดนครศรีธรรมราช</t>
  </si>
  <si>
    <t>15008390001004203167</t>
  </si>
  <si>
    <t>อบต.ทุ่งสง</t>
  </si>
  <si>
    <t>ปรับปรุงบำรุงรักษาถนนลาดยางแอสฟัลท์ติกคอนกรีต รหัสทางหลวงท้องถิ่น นศ.ถ.106-01 สายบ้านไสยูงปัก – บ้านคลองโอม หมู่ที่ 8 บ้านคลองโอม ตำบลทุ่งสง กว้าง 6.00 เมตร ยาว 2,705.00 เมตร หนา 0.05 เมตร หรือมีพื้นที่ไม่น้อยกว่า 16,230.00 ตารางเมตร องค์การบริหารส่วนตำบลทุ่งสง อำเภอนาบอน จังหวัดนครศรีธรรมราช</t>
  </si>
  <si>
    <t>15008390001004203168</t>
  </si>
  <si>
    <t>อบต.นาบอน</t>
  </si>
  <si>
    <t>ปรับปรุงถนนลาดยางแอสฟัลท์ติกคอนกรีต รหัสทางหลวงท้องถิ่น นศ.ถ.118-01 สายโรงพยาบาลนาบอน - สี่แยกนาโพธิ์ หมู่ที่ 6,7 บ้านหน้าเกาะ,บ้านนาโพธิ์ ตำบลนาบอน กว้าง 10.00 เมตร ยาว 870.00 เมตร หนา 0.05 เมตร หรือมีพื้นที่ไม่น้อยกว่า 8,700 ตารางเมตร องค์การบริหารส่วนตำบลนาบอน อำเภอนาบอน จังหวัดนครศรีธรรมราช</t>
  </si>
  <si>
    <t>15008390001004203169</t>
  </si>
  <si>
    <t>ก่อสร้างถนนคอนกรีตเสริมเหล็ก รหัสทางหลวงท้องถิ่น นศ.ถ. 118 - 11 สายพรุขุนศักดิ์ - ไสตีนต้น หมู่ที่ 7 บ้านนาโพธิ์ ตำบลนาบอน กว้าง 4.00 เมตร ยาว 803 เมตร หนา 0.15 เมตร หรือมีพื้นที่ไม่น้อยกว่า 3,212 ตารางเมตร ไหล่ทางหินคลุกกว้าง ข้างละ 0.20 เมตร องค์การบริหารส่วนตำบลนาบอน อำเภอนาบอน จังหวัดนครศรีธรรมราช</t>
  </si>
  <si>
    <t>15008390001004200652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</si>
  <si>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องค์การบริหารส่วนตำบลนาบอน อำเภอนาบอน จังหวัดนครศรีธรรมราช</t>
  </si>
  <si>
    <t>15008390001004203170</t>
  </si>
  <si>
    <t>บางขัน</t>
  </si>
  <si>
    <t>อบต.บางขัน</t>
  </si>
  <si>
    <t>ก่อสร้างถนนคอนกรีตเสริมเหล็ก รหัสทางหลวงท้องถิ่น นศ.ถ 129-30 สายซอยภักดี - ช่องเหรียง หมู่ที่ 3 บ้านคลองเสาเหนือ ตำบลบางขัน กว้าง 4.00 เมตร ไหล่ทางหินคลุกกว้าง ข้างละ 0.30 เมตร ยาว 1,810 เมตร หนา 0.15 เมตร หรือมีพื้นที่ไม่น้อยกว่า 7,240 ตารางเมตร องค์การบริหารส่วนตำบลบางขัน อำเภอบางขัน จังหวัดนครศรีธรรมราช</t>
  </si>
  <si>
    <t>15008390001004203171</t>
  </si>
  <si>
    <t>อบต.บ้านนิคม</t>
  </si>
  <si>
    <t>ก่อสร้างถนนลาดยางแอสฟัลท์ติกคอนกรีต รหัสทางหลวงท้องถิ่น นศ.ถ.138-14 สายสมสรร – ควนหัวไทร หมู่ที่ 11 บ้านควนหัวไทร ตำบลบ้านนิคม กว้าง 6 เมตร ยาว 945 เมตร หนา 0.05 เมตร หรือมีพื้นที่ไม่น้อยกว่า 5,670 ตารางเมตร องค์การบริหารส่วนตำบลบ้านนิคม อำเภอบางขัน จังหวัดนครศรีธรรมราช</t>
  </si>
  <si>
    <t>15008390001004201562</t>
  </si>
  <si>
    <t>รถตักหน้าขุดหลัง ชนิดขับเคลื่อน 4 ล้อ องค์การบริหารส่วนตำบลบ้านนิคม อำเภอบางขัน จังหวัดนครศรีธรรมราช</t>
  </si>
  <si>
    <t>15008390001004203172</t>
  </si>
  <si>
    <t>อบต.บ้านลำนาว</t>
  </si>
  <si>
    <t>ก่อสร้างถนนลาดยางแอสฟัลท์ติกคอนกรีต รหัส สายทาง ทางหลวงท้องถิ่น นศ.ถ. 142-18 สายบางจันสี-หน้าควน บ้านบางจันสี หมู่ที่ 1 ตำบลบ้านลำนาว กว้าง 5.00 เมตร ยาว 1,500.00 เมตร หนา 0.05 เมตร ไม่มีไหล่ทาง พื้นที่ 7,500.00 ตารางเมตร องค์การบริหารส่วนตำบลบ้านลำนาว อำเภอบางขัน จังหวัดนครศรีธรรมราช</t>
  </si>
  <si>
    <t>15008390001004201563</t>
  </si>
  <si>
    <t>อบต.วังหิน</t>
  </si>
  <si>
    <t>รถตักหน้าขุดหลัง ชนิดขับเคลื่อน 4 ล้อ องค์การบริหารส่วนตำบลวังหิน อำเภอบางขัน จังหวัดนครศรีธรรมราช</t>
  </si>
  <si>
    <t>15008390001004203173</t>
  </si>
  <si>
    <t>ปากพนัง</t>
  </si>
  <si>
    <t>อบต.ขนาบนาก</t>
  </si>
  <si>
    <t>ก่อสร้างถนนคอนกรีตเสริมเหล็ก รหัสทางหลวงท้องถิ่น นศ.ถ.53-024 สายโพล่บัว หมู่ที่ 10 ตำบลขนาบนาก ผิวจราจรกว้าง 4.00 เมตร ความยาว 2,320 เมตร หนา 0.15 เมตร หรือพื้นที่ถนนคอนกรีตเสริมเหล็ก ไม่น้อยกว่า 9,280 ตารางเมตร พร้อมไหล่ทางวัสดุหินคลุกข้างละ 0.50 เมตร พร้อมติดตั้งป้ายประชาสัมพันธ์โครงการ จำนวน 1 ป้าย (ตามแบบที่องค์การบริหารส่วนตำบลกำหนด) องค์การบริหารส่วนตำบลขนาบนาก อำเภอปากพนัง จังหวัดนครศรีธรรมราช</t>
  </si>
  <si>
    <t>15008390001004203174</t>
  </si>
  <si>
    <t>อบต.คลองกระบือ</t>
  </si>
  <si>
    <t>ก่อสร้างถนนคอนกรีตเสริมเหล็ก สายทางคลองควาย 2 หมู่ที่ 7,13 ตำบลคลองกระบือ อำเภอปากพนัง จังหวัดนครศรีธรรมราช ผิวจราจรกว้าง 4.50 เมตร ระยะทาง 2,300 เมตร หนา 0.15 เมตร หรือพื้นที่ไม่น้อยกว่า 10,350 ตารางเมตร ไหล่ทางหินคลุกข้างละ 0.30 เมตร องค์การบริหารส่วนตำบลคลองกระบือ อำเภอปากพนัง จังหวัดนครศรีธรรมราช</t>
  </si>
  <si>
    <t>15008390001004203175</t>
  </si>
  <si>
    <t>อบต.คลองน้อย</t>
  </si>
  <si>
    <t>ซ่อมสร้างถนนแอสฟัลท์ติกคอนกรีต รหัสทางหลวงท้องถิ่น นศ.ถ.64-002 สายเเสงวิมาน หมู่ที่ 10,9,8 ช่วง กม.ที่ 1+825 - กม.ที่ 5+415 บ้านบางเนียน ตำบลคลองน้อย กว้าง 6.00 เมตร ยาว 3,590 เมตร หนา 0.05 เมตร หรือมีพื้นที่ไม่น้อยกว่า 21,540 ตารางเมตร องค์การบริหารส่วนตำบลคลองน้อย อำเภอปากพนัง จังหวัดนครศรีธรรมราช</t>
  </si>
  <si>
    <t>15008390001004203176</t>
  </si>
  <si>
    <t>อบต.ท่าพญา</t>
  </si>
  <si>
    <t>ก่อสร้างถนนคอนกรีตเสริมเหล็ก สายบ้านในง่าม หมู่ที่ 6-7 (กม.0+000 - 1+632) ก่อสร้างผิวจราจรคอนกรีตเสริมเหล็ก กว้าง 5 เมตร หนา 0.15 เมตร ยาว 1,632 เมตร พื้นที่ไม่น้อยกว่า 8,160 ตารางเมตร องค์การบริหารส่วนตำบลท่าพญา อำเภอปากพนัง จังหวัดนครศรีธรรมราช</t>
  </si>
  <si>
    <t>15008390001004200216</t>
  </si>
  <si>
    <t>อบต.บางศาลา</t>
  </si>
  <si>
    <t>ติดตั้งกล้องโทรทัศน์วงจรปิด (CCTV System) จำนวน 16 ตัว บ้านบางตะพง, บ้านบางยัง หมู่ที่ 1,2,3,8 ตำบลบางศาลา องค์การบริหารส่วนตำบลบางศาลา อำเภอปากพนัง จังหวัดนครศรีธรรมราช</t>
  </si>
  <si>
    <t>15008390001004203177</t>
  </si>
  <si>
    <t>อบต.บ้านเพิง</t>
  </si>
  <si>
    <t>ซ่อมแซมผิวจราจรถนนแอสฟัลต์ติก สายบ้านปากบาง-บ้านท่าเข็น หมู่ที่ 1 ตำบลบ้านเพิง ขนาดผิวจราจรกว้าง 6.00 เมตร ยาว 1,700 เมตร ไหล่ทางข้างละ 0.50 เมตร พื้นที่ผิวจราจรไม่น้อยกว่า 10,200 ตารางเมตร องค์การบริหารส่วนตำบลบ้านเพิง อำเภอปากพนัง จังหวัดนครศรีธรรมราช</t>
  </si>
  <si>
    <t>15008390001004203178</t>
  </si>
  <si>
    <t>อบต.บ้านใหม่</t>
  </si>
  <si>
    <t>ก่อสร้างถนนคอนกรีตเสริมเหล็ก รหัสทางหลวงท้องถิ่น นศ.ถ.143-14 สายสี่แยกนายเสนอ จดเขตคลองกระบือ หมู่ที่ 4 ตำบลบ้านใหม่ กว้าง 4.00 เมตร ยาว 2,050 เมตร หนา 0.15 เมตร หรือมีพื้นที่ไม่น้อยกว่า 8,200 ตารางเมตร องค์การบริหารส่วนตำบลบ้านใหม่ อำเภอปากพนัง จังหวัดนครศรีธรรมราช</t>
  </si>
  <si>
    <t>15008390001004203179</t>
  </si>
  <si>
    <t>อบต.ปากพนังฝั่งตะวันออก</t>
  </si>
  <si>
    <t>ก่อสร้างถนนคอนกรีตเสริมเหล็ก รหัสทางหลวงท้องถิ่น นศ.ถ.147-25 ถนนสายประชาอุทิศ1 หมู่ที่ 2 บ้านบางฉนาก ตำบลปากพนังฝั่งตะวันออก ขยายพื้นทางเดิมกว้าง 2.50 เมตร ยาว 135 เมตร เทคอนกรีตเสริมเหล็ก กว้าง 4.00 เมตร ยาว 1,434.00 เมตร หนา0.20 เมตร ไหล่ทางหินคลุกเฉลี่ยข้างละ 0.40 เมตร หรือมีพื้นที่คอนกรีตไม่น้อยกว่า 5,736 ตารางเมตร องค์การบริหารส่วนตำบลปากพนังฝั่งตะวันออก อำเภอปากพนัง จังหวัดนครศรีธรรมราช</t>
  </si>
  <si>
    <t>15008390001004203180</t>
  </si>
  <si>
    <t>อบต.ปากแพรก</t>
  </si>
  <si>
    <t>ก่อสร้างถนนคอนกรีตเสริมเหล็ก รหัสทางหลวงท้องถิ่น นศ.ถ.148-09 สายบ้านนาใหม่ - หอยกัน หมู่ที่ 9 บ้านหอยกัน ตำบลปากแพรก ขนาดกว้าง 5.00 เมตร ยาว 1,800.00 เมตร หนา 0.15 เมตร ไหล่ทางลูกรังกว้าง ข้างละ 0.50 เมตร หรือมีพื้นที่ไม่น้อยกว่า 9,000.00 ตารางเมตร องค์การบริหารส่วนตำบลปากแพรก อำเภอปากพนัง จังหวัดนครศรีธรรมราช</t>
  </si>
  <si>
    <t>15008390001004200559</t>
  </si>
  <si>
    <t>อบต.ป่าระกำ</t>
  </si>
  <si>
    <t>ระบบผลิตน้ำบริโภคด้วยกระบวนการรีเวิร์สออสโมซิส บ้านหัวป่าขลู่ หมู่ที่ 3 ตำบลป่าระกำ องค์การบริหารส่วนตำบลป่าระกำ อำเภอปากพนัง จังหวัดนครศรีธรรมราช</t>
  </si>
  <si>
    <t>15008390001004200560</t>
  </si>
  <si>
    <t>ระบบผลิตน้ำบริโภคด้วยกระบวนการรีเวิร์สออสโมซิส บ้านป่าระกำ หมู่ที่ 4 ตำบลป่าระกำ องค์การบริหารส่วนตำบลป่าระกำ อำเภอปากพนัง จังหวัดนครศรีธรรมราช</t>
  </si>
  <si>
    <t>15008390001004200561</t>
  </si>
  <si>
    <t>ระบบผลิตน้ำบริโภคด้วยกระบวนการรีเวิร์สออสโมซิส บ้านในไร่ หมู่ที่ 5 ตำบลป่าระกำ องค์การบริหารส่วนตำบลป่าระกำ อำเภอปากพนัง จังหวัดนครศรีธรรมราช</t>
  </si>
  <si>
    <t>15008390001004200562</t>
  </si>
  <si>
    <t>ระบบผลิตน้ำบริโภคด้วยกระบวนการรีเวิร์สออสโมซิส บ้านป่าระกำเหมือ หมู่ที่ 7 ตำบลป่าระกำ องค์การบริหารส่วนตำบลป่าระกำ อำเภอปากพนัง จังหวัดนครศรีธรรมราช</t>
  </si>
  <si>
    <t>15008390001004202050</t>
  </si>
  <si>
    <t>อบต.หูล่อง</t>
  </si>
  <si>
    <t>พัฒนาแหล่งท่องเที่ยวสวนเกษตรทฤษฎีใหม่ (เศรษฐกิจพอเพียง) โดยก่อสร้างถนนคอนกรีตเสริมเหล็ก นศ.ถ.182-04 สายหนำหย่อม หมู่ที่ 2 บ้านศรีสมบูรณ์ ตำบลหูล่อง ขนาดกว้าง 5.00 เมตร ยาว 1,256.00 เมตร หนา 0.15 เมตร หรือมีพื้นที่ไม่น้อยกว่า 6,280.00 ตารางเมตร ไหล่ทางหินคลุกกว้างเฉลี่ยข้างละ 0.50 เมตร รายละเอียดตามแบบแปลนองค์การบริหารส่วนตำบลหูล่อง องค์การบริหารส่วนตำบลหูล่อง อำเภอปากพนัง จังหวัดนครศรีธรรมราช</t>
  </si>
  <si>
    <t>15008390001004206681</t>
  </si>
  <si>
    <t>พรหมคีรี</t>
  </si>
  <si>
    <t>อบต.ทอนหงส์</t>
  </si>
  <si>
    <t>ก่อสร้างถนนคอนกรีตเสริมเหล็ก รหัสทางหลวงท้องถิ่น นศ.ถ.91-027 สายบ้านนายกรีฑา-อ้อมนอม หมู่ที่ 8 บ้านชุมขลิง ตำบลทอนหงส์ กว้าง 4.00 เมตร ยาว 1,700 เมตร หนา 0.15 เมตร หรือมีพื้นที่ไม่น้อยกว่า 6,800 ตารางเมตร รายละเอียดตามปริมาณงานและแบบแปลนที่กำหนด องค์การบริหารส่วนตำบลทอนหงส์ อำเภอพรหมคีรี จังหวัดนครศรีธรรมราช</t>
  </si>
  <si>
    <t>15008390001004202051</t>
  </si>
  <si>
    <t>พัฒนาแหล่งท่องเที่ยววนอุทยานน้ำตกอ้ายเขียว โดยปรับปรุงถนนลาดยางแอสฟัลต์ติกคอนกรีต สายวนอุทยานน้ำตกอ้ายเขียว หมู่ที่ 5 ตำบลทอนหงส์ โดยปรับปรุงผิวจราจรแอสฟัลต์ติกคอนกรีต (Pavement Inplace Recycling) จำนวน 2 ช่วง ช่วงที่ 1 กว้าง 6.00 เมตร ยาว 500.00 เมตร หรือมีพื้นที่ไม่น้อยกว่า 3,000.00 ตารางเมตร ช่วงที่ 2 กว้าง 6.00 เมตร ยาว 650.00 เมตร หรือมีพื้นที่ไม่น้อยกว่า 3,900.00 ตารางเมตร รวมมีพื้นที่ไม่น้อยกว่า 6,900.00 ตารางเมตร รายละเอียดตามปริมาณงานและแบบแปลนที่กำหนด องค์การบริหารส่วนตำบลทอนหงส์ อำเภอพรหมคีรี จังหวัดนครศรีธรรมราช</t>
  </si>
  <si>
    <t>15008390001004201692</t>
  </si>
  <si>
    <t>อบต.นาเรียง</t>
  </si>
  <si>
    <t>ปรับปรุงระบบประปาหมู่บ้านแบบบาดาล บ้านหนองบัว, บ้านหลวงครู, บ้านป่ากิ่ว หมู่ที่ 6, 7 และ8 ตำบลนาเรียง องค์การบริหารส่วนตำบลนาเรียง อำเภอพรหมคีรี จังหวัดนครศรีธรรมราช</t>
  </si>
  <si>
    <t>15008390001004202052</t>
  </si>
  <si>
    <t>อบต.บ้านเกาะ</t>
  </si>
  <si>
    <t>พัฒนาแหล่งท่องเที่ยวฝายคลองนอกท่า หมู่ที่ 6 บ้านนาตก ตำบลบ้านเกาะ โครงการปรับปรุงภูมิทัศน์ บริเวณฝายคลองนอกท่า รายละเอียดตามแบบแปลนที่องค์การบริหารส่วนตำบลบ้านเกาะกำหนด จำนวน 1 แห่ง องค์การบริหารส่วนตำบลบ้านเกาะ อำเภอพรหมคีรี จังหวัดนครศรีธรรมราช</t>
  </si>
  <si>
    <t>15008390001004206682</t>
  </si>
  <si>
    <t>อบต.อินคีรี</t>
  </si>
  <si>
    <t>ปรับปรุงถนนผิวจราจรแอสฟัลท์ติกคอนกรีต รหัสทางหลวงท้องถิ่น นศ.ถ. 185 - 07 สายทุ่งโคร๊ะ - ท่าข้าม หมู่ที่ 4 บ้านโปน ตำบลอินคีรี กว้าง 5 .00 เมตร ยาว 1,180.00 เมตร หนา 0.05 เมตร หรือมีพื้นที่ผิวจราจรแอสฟัลท์ติกคอนกรีตไม่น้อยกว่า 5,900.00 ตารางเมตร องค์การบริหารส่วนตำบลอินคีรี อำเภอพรหมคีรี จังหวัดนครศรีธรรมราช</t>
  </si>
  <si>
    <t>15008390001004201693</t>
  </si>
  <si>
    <t>ก่อสร้างระบบประปาหมู่บ้านแบบบาดาล บ้านสากเหล็ก หมู่ที่ 2 ตำบลอินคีรี องค์การบริหารส่วนตำบลอินคีรี อำเภอพรหมคีรี จังหวัดนครศรีธรรมราช</t>
  </si>
  <si>
    <t>15008390001004203181</t>
  </si>
  <si>
    <t>พระพรหม</t>
  </si>
  <si>
    <t>อบต.ช้างซ้าย</t>
  </si>
  <si>
    <t>ก่อสร้างถนนคอนกรีตเสริมเหล็ก รหัสทางหลวงท้องถิ่น นศ.ถ.79-0023 สายวังวัว-วัดสว่างอารมณ์ หมู่ที่ 8,11,12 บ้านทุ่งไฟลาม ตำบลช้างซ้าย กว้าง 6.00 เมตร ยาว 2,000 เมตร หนา 0.20 เมตร หรือพื้นที่คอนกรีตเสริมเหล็กไม่น้อยกว่า 12,000 ตารางเมตร องค์การบริหารส่วนตำบลช้างซ้าย อำเภอพระพรหม จังหวัดนครศรีธรรมราช</t>
  </si>
  <si>
    <t>15008390001004206683</t>
  </si>
  <si>
    <t>อบต.ท้ายสำเภา</t>
  </si>
  <si>
    <t>ปรับปรุงผิวจราจรแอสฟัลติกคอนกรีต รหัสทางหลวงท้องถิ่น นศ.ถ.100-45 ถนนสายไสใหญ่ - ปากตน หมู่ที่ 5 - หมู่ที่ 7 ตำบลท้ายสำเภา ผิวจราจรกว้าง 4.00 เมตร ไม่มีไหล่ทาง หนา 0.05 เมตร ระยะทางรวม 3,030 เมตร (พร้อมเชื่อมทางและขยายไหล่ทาง) หรือมีพื้นที่รวมไม่น้อยกว่า 12,120 ตารางเมตร องค์การบริหารส่วนตำบลท้ายสำเภา อำเภอพระพรหม จังหวัดนครศรีธรรมราช</t>
  </si>
  <si>
    <t>15008390001004200217</t>
  </si>
  <si>
    <t>ติดตั้งกล้องโทรทัศน์วงจรปิด (CCTV System) จำนวน 20 ตัว บ้านท้ายสำเภา, บ้านเชิงแตระ, บ้านป่ายาง หมู่ที่ 1,2,10 ตำบลท้ายสำเภา องค์การบริหารส่วนตำบลท้ายสำเภา อำเภอพระพรหม จังหวัดนครศรีธรรมราช</t>
  </si>
  <si>
    <t>15008390001004203182</t>
  </si>
  <si>
    <t>อบต.นาพรุ</t>
  </si>
  <si>
    <t>ปรับปรุงซ่อมแซมถนนคอนกรีตเสริมเหล็ก รหัสทางหลวงท้องถิ่น นศ.ถ.119 - 22 สายนาพรุ 5 (ข้างวัดพระพรหม) หมู่ที่ 1 บ้านเกาเหรียง ตำบลนาพรุ กว้าง 4 เมตร ยาว 862 เมตร หนา 0.05 เมตร หรือมีพื้นที่ไม่น้อยกว่า 3,448 ตารางเมตร องค์การบริหารส่วนตำบลนาพรุ อำเภอพระพรหม จังหวัดนครศรีธรรมราช</t>
  </si>
  <si>
    <t>15008390001004203183</t>
  </si>
  <si>
    <t>พิปูน</t>
  </si>
  <si>
    <t>อบต.พิปูน</t>
  </si>
  <si>
    <t>ก่อสร้างถนนคอนกรีตเสริมเหล็ก สายหนองไม้แกน-หัวสะพานนายถวิล พร้อมติดตั้งโคมไฟแสงสว่างพลังงานแสงอาทิตย์ หมู่ที่ 4 ตำบลพิปูน องค์การบริหารส่วนตำบลพิปูน อำเภอพิปูน จังหวัดนครศรีธรรมราช</t>
  </si>
  <si>
    <t>15008390001004203184</t>
  </si>
  <si>
    <t>อบต.ยางค้อม</t>
  </si>
  <si>
    <t>ก่อสร้างถนนคอนกรีตเสริมเหล็ก สายพรุหล่อ - ปลายทางนาค้อ หมู่ที่ 9 ตำบลยางค้อม ช่วงที่ 1 ผิวจราจรกว้าง 4.00 เมตร ยาว 810.00 เมตร หนา 0.15 เมตร หรือพื้นที่ผิวจราจรไม่น้อยกว่า 3,240.00 ตารางเมตร ช่วงที่ 2 ผิวจราจรกว้าง 4.00 เมตร ยาว 1,390.00 เมตร หนา 0.15 เมตร หรือพื้นที่ผิว จราจรไม่น้อยกว่า 5,560.00 ตารางเมตร องค์การบริหารส่วนตำบลยางค้อม อำเภอพิปูน จังหวัดนครศรีธรรมราช</t>
  </si>
  <si>
    <t>15008390001004203185</t>
  </si>
  <si>
    <t>ก่อสร้างถนนคอนกรีตเสริมเหล็ก สายเกาะชำนาญ หมู่ที่ 1 ตำบลยางค้อม ช่วงที่ 1 ผิวจราจรกว้าง 4.00 เมตร ยาว 585.00 เมตร หนา 0.15 เมตร หรือพื้นที่ผิวจราจรไม่น้อยกว่า 2,340.00 ตารางเมตร ช่วงที่ 2 ผิวจราจรกว้าง 3.00 เมตร ยาว 85.00 เมตร หนา 0.15 เมตร หรือพื้นที่ผิวจราจรไม่น้อยกว่า 255.00 ตารางเมตร องค์การบริหารส่วนตำบลยางค้อม อำเภอพิปูน จังหวัดนครศรีธรรมราช</t>
  </si>
  <si>
    <t>15008390001004203186</t>
  </si>
  <si>
    <t>ก่อสร้างถนนคอนกรีตเสริมเหล็ก สายบ้านนางถิ้ง จงจิตต์ - บ้านนางพัฒ ศิริรัตน์ หมู่ที่ 1 ตำบลยางค้อม ผิวจราจรกว้าง 4.00 เมตร ยาว 550.00 เมตร หนา 0.15 เมตร หรือมีพื้นที่ผิวจราจรไม่น้อยกว่า 2,200.00 ตารางเมตร องค์การบริหารส่วนตำบลยางค้อม อำเภอพิปูน จังหวัดนครศรีธรรมราช</t>
  </si>
  <si>
    <t>15008390001004203187</t>
  </si>
  <si>
    <t>เมืองนครศรีธรรมราช</t>
  </si>
  <si>
    <t>อบต.กำแพงเซา</t>
  </si>
  <si>
    <t>ก่อสร้างถนนคอนกรีตเสริมเหล็ก ถนนสายผู้ช่วยปุ้น หมู่ที่ 5 ตำบลกำแพงเซา ขนาดกว้าง 4.00 เมตร ยาว 700.00 เมตร หนา 0.15 เมตร หรือพื้นที่ไม่น้อยกว่า 2,800.00 ตารางเมตร องค์การบริหารส่วนตำบลกำแพงเซา อำเภอเมืองนครศรีธรรมราช จังหวัดนครศรีธรรมราช</t>
  </si>
  <si>
    <t>15008390001004203188</t>
  </si>
  <si>
    <t>อบต.ท่าซัก</t>
  </si>
  <si>
    <t>ปรับปรุงถนนรหัสทางหลวงท้องถิ่น นศ.ถ. 96-002 สายกอไผ่-บ้านปากพญา หมู่ที่ 6 ตำบลท่าซัก ผิวจราจรแอสฟัลท์ติกคอนกรีต ขนาดกว้าง 6.00 เมตร ระยะทาง 2,600 เมตร หนา 0.05 เมตร หรือมีพื้นที่ก่อสร้างไม่น้อยกว่า 15,600 ตารางเมตร องค์การบริหารส่วนตำบลท่าซัก อำเภอเมืองนครศรีธรรมราช จังหวัดนครศรีธรรมราช</t>
  </si>
  <si>
    <t>15008390001004203189</t>
  </si>
  <si>
    <t>อบต.ท่าเรือ</t>
  </si>
  <si>
    <t>ยกระดับพร้อมก่อสร้างถนนคอนกรีตเสริมเหล็ก สายกอสัง หมู่ที่ 7 ตำบลท่าเรือ กว้าง 5 เมตร ยาว 670 เมตร หนา 0.15 เมตร หรือพื้นที่ไม่น้อยกว่า 3,350 ตารางเมตร ไหล่ทางข้างละ 0.50 เมตร องค์การบริหารส่วนตำบลท่าเรือ อำเภอเมืองนครศรีธรรมราช จังหวัดนครศรีธรรมราช</t>
  </si>
  <si>
    <t>15008390001004206684</t>
  </si>
  <si>
    <t>ก่อสร้างถนนคอนกรีตเสริมเหล็ก สายชีวัดนา-บางเตย หมู่ที่ 1 ตำบลท่าเรือ กว้าง 5 เมตร ยาว 1,350 เมตร หนา 0.15 เมตร หรือพื้นที่ไม่น้อยกว่า 6,750 ตารางเมตร ไหล่ทางข้างละ 0.50 เมตร องค์การบริหารส่วนตำบลท่าเรือ อำเภอเมืองนครศรีธรรมราช จังหวัดนครศรีธรรมราช</t>
  </si>
  <si>
    <t>15008390001004203190</t>
  </si>
  <si>
    <t>อบต.ท่าไร่</t>
  </si>
  <si>
    <t>ก่อสร้างถนนลาดยางแอสฟัลท์ติกคอนกรีต รหัสทางหลวงท้องถิ่น นศ.ถ.102-16 สายบางพุทรา - แพรกน้ำเค็ม หมู่ที่ 2,5 บ้านไร่บน ตำบลท่าไร่ กว้าง 5.00 เมตร ยาว 3,000 เมตร หนา 0.05 เมตร หรือมีพื้นที่ไม่น้อยกว่า 15,000 ตารางเมตร องค์การบริหารส่วนตำบลท่าไร่ อำเภอเมืองนครศรีธรรมราช จังหวัดนครศรีธรรมราช</t>
  </si>
  <si>
    <t>15008390001004201694</t>
  </si>
  <si>
    <t>อบต.นาเคียน</t>
  </si>
  <si>
    <t>ก่อสร้างระบบประปาหมู่บ้านแบบบาดาล ซอยโคกตอ (บ้านนาเคียนเหนือ) หมู่ที่ 5 ตำบลนาเคียน องค์การบริหารส่วนตำบลนาเคียน อำเภอเมืองนครศรีธรรมราช จังหวัดนครศรีธรรมราช</t>
  </si>
  <si>
    <t>15008390001004201831</t>
  </si>
  <si>
    <t>ก่อสร้างระบบประปาหมู่บ้านแบบบาดาล ซอยโคกม่วง (บ้านหัวทะเล) หมู่ที่ 2 ตำบลนาเคียน องค์การบริหารส่วนตำบลนาเคียน อำเภอเมืองนครศรีธรรมราช จังหวัดนครศรีธรรมราช</t>
  </si>
  <si>
    <t>15008390001004203191</t>
  </si>
  <si>
    <t>อบต.นาทราย</t>
  </si>
  <si>
    <t>ก่อสร้างถนนแอสฟัลท์ติกคอนกรีต รหัสทางหลวงท้องถิ่น นศ.ถ.117-09 สายทางสะพานนาชี-บ้านนายเลียบ หมู่ที่ 5 บ้านยางเตี้ย ตำบลนาทราย กว้าง 6.00 เมตร ยาว 1,255 เมตร หนา 0.05 เมตร หรือมีพื้นที่ไม่น้อยกว่า 7,530 ตารางเมตร และทางเชื่อม 200 ตารางเมตร และติดตั้งไฟฟ้าแสงสว่างแบบเสากิ่งเดี่ยว สูง 9 เมตร จำนวน 40 ต้น องค์การบริหารส่วนตำบลนาทราย อำเภอเมืองนครศรีธรรมราช จังหวัดนครศรีธรรมราช</t>
  </si>
  <si>
    <t>15008390001004206685</t>
  </si>
  <si>
    <t>อบต.บางจาก</t>
  </si>
  <si>
    <t>ก่อสร้างถนนคอนกรีตเสริมเหล็ก รหัสทางหลวงท้องถิ่น นศ.ถ.130-39 สายหนองนก-บางจันทำลี หมู่ที่ 3,10 บ้านกลาง,บ้านหนองนก กว้าง 5 เมตร ยาว 2,300 เมตร หนา 0.15 เมตร หรือมีพื้นที่ไม่น้อยกว่า 11,500 ตารางเมตร ไหล่ทางหินคลุกเฉลี่ยข้างละ 0.10 เมตร องค์การบริหารส่วนตำบลบางจาก อำเภอเมืองนครศรีธรรมราช จังหวัดนครศรีธรรมราช</t>
  </si>
  <si>
    <t>15008390001004201607</t>
  </si>
  <si>
    <t>อบต.ปากนคร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</si>
  <si>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องค์การบริหารส่วนตำบลปากนคร อำเภอเมืองนครศรีธรรมราช จังหวัดนครศรีธรรมราช</t>
  </si>
  <si>
    <t>15008390001004200653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</si>
  <si>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องค์การบริหารส่วนตำบลปากนคร อำเภอเมืองนครศรีธรรมราช จังหวัดนครศรีธรรมราช</t>
  </si>
  <si>
    <t>15008390001004203192</t>
  </si>
  <si>
    <t>ร่อนพิบูลย์</t>
  </si>
  <si>
    <t>อบต.ควนชุม</t>
  </si>
  <si>
    <t>ปรับปรุงถนนคอนกรีตเสริมเหล็ก สายซอยปัญญาทิพย์ หมู่ที่ 6 ตำบลควนชุม รหัสทางหลวงท้องถิ่น นศ.ถ.69-011 ปูทับผิวจราจรด้วยแอสฟัลท์ติกคอนกรีต กว้าง 4.00 เมตร ยาว 800 เมตร หนา 0.05 เมตร หรือพื้นที่ผิวจราจรไม่น้อยกว่า 3,200 ตารางเมตร องค์การบริหารส่วนตำบลควนชุม อำเภอร่อนพิบูลย์ จังหวัดนครศรีธรรมราช</t>
  </si>
  <si>
    <t>15008390001004206686</t>
  </si>
  <si>
    <t>ปรับปรุงถนนคอนกรีตเสริมเหล็ก สายทุ่งคา - เนินบ้านจันทร์ หมู่ที่ 2 ตำบลควนชุม รหัสทางหลวงท้องถิ่น นศ.ถ.69-016 ปูทับผิวจราจรด้วยแอสฟัลท์ติกคอนกรีต กว้าง 4.00 เมตร ยาว 850 เมตร หนา 0.05 เมตร หรือพื้นที่ผิวจราจรไม่น้อยกว่า 3,400 ตารางเมตร องค์การบริหารส่วนตำบลควนชุม อำเภอร่อนพิบูลย์ จังหวัดนครศรีธรรมราช</t>
  </si>
  <si>
    <t>15008390001004206687</t>
  </si>
  <si>
    <t>อบต.ร่อนพิบูลย์</t>
  </si>
  <si>
    <t>เสริมผิวถนนคอนกรีตเสริมเหล็ก ด้วยแอสฟัลท์ติกคอนกรีต รหัสทางหลวงท้องถิ่น นศ.ถ.158-44,นศ.ถ.158-45 จาก สายต้นกอ-ในตาก,ควนสีเมือง-น้ำตกไสโตน หมู่ที่ 8,10 บ้านควนสีเมือง,บ้านต้นกอ-ในตาก ตำบลร่อนพิบูลย์ ขนาดผิวจราจรกว้าง 4.00 เมตร ยาว 5,200.00 เมตร หนา 0.05 เมตร หรือพื้นที่ลาดยางแอสฟัลท์ติกคอนกรีตรวมไม่น้อยกว่า 20,800 ตารางเมตร องค์การบริหารส่วนตำบลร่อนพิบูลย์ อำเภอร่อนพิบูลย์ จังหวัดนครศรีธรรมราช</t>
  </si>
  <si>
    <t>15008390001004203193</t>
  </si>
  <si>
    <t>อบต.เสาธง</t>
  </si>
  <si>
    <t>ก่อสร้างถนนคอนกรีตเสริมเหล็ก รหัสทางหลวงท้องถิ่น นศ.ถ. 170 – 96 สายซอยทุ่งใหญ่ - คลองโพธิ์ หมู่ที่ 4 บ้านวังงู ตำบลเสาธง กว้าง 4.00 เมตร ยาว 267.00 เมตร หนา 0.15 เมตร รวมพื้นที่ไม่น้อยกว่า 1,068 ตารางเมตร องค์การบริหารส่วนตำบลเสาธง อำเภอร่อนพิบูลย์ จังหวัดนครศรีธรรมราช</t>
  </si>
  <si>
    <t>15008390001004203194</t>
  </si>
  <si>
    <t>อบต.หินตก</t>
  </si>
  <si>
    <t>ปรับปรุงถนนแอสฟัลติกคอนกรีต รหัสทางหลวงท้องถิ่น เลขที่ นศ.ถ. 181-23 สายเขาน้อย-สี่แยกภูธาร หมู่ที่ 2 บ้านท่าไทร ตำบลหินตก ขนาดกว้าง 4.00 เมตร ยาว 2.400 กิโลเมตร หนา 0.05 เมตร หรือมีพื้นที่ผิวจราจรไม่น้อยกว่า 9,600 ตารางเมตร องค์การบริหารส่วนตำบลหินตก อำเภอร่อนพิบูลย์ จังหวัดนครศรีธรรมราช</t>
  </si>
  <si>
    <t>15008390001004206688</t>
  </si>
  <si>
    <t>ลานสกา</t>
  </si>
  <si>
    <t>อบต.กำโลน</t>
  </si>
  <si>
    <t>ปรับปรุงซ่อมแซมถนนแอสฟัลต์ติกคอนกรีต รหัสทางหลวงท้องถิ่น นศ.ถ. 48-013 สายไสเนียง หมู่ที่ 11 ตำบลกำโลน ขนาดกว้าง 5.00 เมตร ยาว 1,295 เมตร หรือพื้นที่ไม่น้อยกว่า 6,475 ตารางเมตร องค์การบริหารส่วนตำบลกำโลน อำเภอลานสกา จังหวัดนครศรีธรรมราช</t>
  </si>
  <si>
    <t>15008390001004206689</t>
  </si>
  <si>
    <t>ก่อสร้างถนนคอนกรีตเสริมเหล็ก สายนิวัฒพัฒนา-นาลึก รหัสทางหลวงท้องถิ่น นศ.ถ. 48-007 หมู่ที่ 6 ตำบลกำโลน ขนาดผิวจราจรกว้าง 4.00 เมตร ยาว 747 เมตร หนา 0.15 เมตร องค์การบริหารส่วนตำบลกำโลน อำเภอลานสกา จังหวัดนครศรีธรรมราช</t>
  </si>
  <si>
    <t>15008390001004202053</t>
  </si>
  <si>
    <t>พัฒนาแหล่งท่องเที่ยวชุมชนบ้านคีรีวง หมู่ที่ 10 โดยปรับปรุงซ่อมแซมหลังคาและฝ้าเพดาน อาคารศูนย์บริการนักท่องเที่ยว จำนวน 1 แห่ง องค์การบริหารส่วนตำบลกำโลน อำเภอลานสกา จังหวัดนครศรีธรรมราช</t>
  </si>
  <si>
    <t>15008390001004203195</t>
  </si>
  <si>
    <t>อบต.เขาแก้ว</t>
  </si>
  <si>
    <t>ก่อสร้างถนนคอนกรีตเสริมเหล็ก (คอนกรีตเสริมเหล็ก) รหัสทางหลวงท้องถิ่น นศ.ถ.56-020 สายเคหะ (ไสไน) หมู่ที่ 4 ตำบลเขาแก้ว ขนาดกว้าง 4.00 เมตร ยาว 185.00 เมตร หนา 0.15 เมตร หรือพื้นที่คอนกรีตเสริมเหล็ก ไม่น้อยกว่า 740 ตารางเมตร องค์การบริหารส่วนตำบลเขาแก้ว อำเภอลานสกา จังหวัดนครศรีธรรมราช</t>
  </si>
  <si>
    <t>15008390001004201695</t>
  </si>
  <si>
    <t>อบต.ท่าดี</t>
  </si>
  <si>
    <t>ก่อสร้างระบบประปาหมู่บ้านแบบบาดาล บ้านมะม่วงทอง หมู่ที่ 4 ตำบลท่าดี องค์การบริหารส่วนตำบลท่าดี อำเภอลานสกา จังหวัดนครศรีธรรมราช</t>
  </si>
  <si>
    <t>15008390001004201832</t>
  </si>
  <si>
    <t>ก่อสร้างระบบประปาหมู่บ้านแบบบาดาล บ้านทุ่งควน หมู่ที่ 4 ตำบลท่าดี องค์การบริหารส่วนตำบลท่าดี อำเภอลานสกา จังหวัดนครศรีธรรมราช</t>
  </si>
  <si>
    <t>15008390001004203196</t>
  </si>
  <si>
    <t>อบต.ลานสกา</t>
  </si>
  <si>
    <t>ปรับปรุงซ่อมแซมผิวถนนแอสฟัลท์ติกคอนกรีต รหัสทางหลวงท้องถิ่น นศ.ถ.161-03 สายบ้านในปุด หมู่ที่ 5 บ้านในปุด ตำบลลานสกา กว้าง 6 เมตร ยาว 1,028 เมตร หนา 0.05 เมตร หรือมีพื้นที่ไม่น้อยกว่า 6,168 ตารางเมตร องค์การบริหารส่วนตำบลลานสกา อำเภอลานสกา จังหวัดนครศรีธรรมราช</t>
  </si>
  <si>
    <t>15008390001004206690</t>
  </si>
  <si>
    <t>สิชล</t>
  </si>
  <si>
    <t>อบต.เขาน้อย</t>
  </si>
  <si>
    <t>ก่อสร้างถนนคอนกรีตเสริมเหล็ก ถนนสายบ้านนางภิรมย์ ศิริสุวรรณ ถึงเขานาบอน ถึงถนนสายสวนนายท่วง พัดมี หมู่ที่ 2 รหัส สายทาง นศ.ถ. 58-019 ตำบลเขาน้อย ขนาดผิวจราจรกว้าง 4.00 เมตร ระยะทาง 1,500.00 เมตร หนา 0.15 เมตร หรือพื้นที่ไม่น้อยกว่า 6,000.00 ตารางเมตร ไหล่ทางหินคลุกข้างละ 0.50 เมตร พร้อมป้ายประชาสัมพันธ์โครงการ องค์การบริหารส่วนตำบลเขาน้อย อำเภอสิชล จังหวัดนครศรีธรรมราช</t>
  </si>
  <si>
    <t>15008390001004206691</t>
  </si>
  <si>
    <t>ก่อสร้างถนนคอนกรีตเสริมเหล็ก สายมิยาซาว่า หมู่ที่ 2 (รหัส สายทาง นศ.ถ.58-007) ตำบลเขาน้อย ขนาดผิวจราจรกว้าง 4.00 เมตร ระยะทาง 1,220.00 เมตร หนา 0.15 เมตร หรือพื้นที่ไม่น้อยกว่า 4,880.00 ตารางเมตร ไหล่ทางหินคลุกข้างละ 0.50 เมตร พร้อมป้ายประชาสัมพันธ์โครงการ องค์การบริหารส่วนตำบลเขาน้อย อำเภอสิชล จังหวัดนครศรีธรรมราช</t>
  </si>
  <si>
    <t>15008390001004201696</t>
  </si>
  <si>
    <t>ก่อสร้างระบบประปาหมู่บ้านแบบบาดาล บ้านเหนือทุ่ง หมู่ที่ 2 ตำบลเขาน้อย องค์การบริหารส่วนตำบลเขาน้อย อำเภอสิชล จังหวัดนครศรีธรรมราช</t>
  </si>
  <si>
    <t>15008390001004202054</t>
  </si>
  <si>
    <t>อบต.ฉลอง</t>
  </si>
  <si>
    <t>พัฒนาแหล่งท่องเที่ยวน้ำตกหนานเตย โดยก่อสร้างถนนคอนกรีตเสริมเหล็ก สายแยกต้นไทร - โรงนายพา (ช่วงที่ 2) หมู่ที่ 2 ขนาดผิวจราจรกว้าง 5.00 เมตร ยาว 1,560.00 เมตร หนา 0.15 เมตร หรือมีพื้นที่ผิวจราจรไม่น้อยกว่า 7,800.00 ตารางเมตร องค์การบริหารส่วนตำบลฉลอง อำเภอสิชล จังหวัดนครศรีธรรมราช</t>
  </si>
  <si>
    <t>15008390001004203197</t>
  </si>
  <si>
    <t>อบต.ทุ่งปรัง</t>
  </si>
  <si>
    <t>ปรับปรุงซ่อมแซมถนนแอสฟัลท์ติกคอนกรีต รหัสทางหลวงท้องถิ่น นศ.ถ.104- 45 สายจอมพิบูลย์ - บ้านเขาใหญ่ ผิวลาดยางแอสฟัลท์ติกคอนกรีต กว้าง 9.00 เมตร ยาว 2,700 เมตร หนา 0.05 เมตร หรือมีพื้นที่ไม่น้อยกว่า 24,300 ตารางเมตร พร้อมป้ายประชาสัมพันธ์ ป้ายโครงการ 2 ป้าย รายละเอียดตามแบบแปลนองค์การบริหารส่วนตำบลทุ่งปรังกำหนด องค์การบริหารส่วนตำบลทุ่งปรัง อำเภอสิชล จังหวัดนครศรีธรรมราช</t>
  </si>
  <si>
    <t>15008390001004206692</t>
  </si>
  <si>
    <t>อบต.เทพราช</t>
  </si>
  <si>
    <t>ปรับปรุงซ่อมแซมถนนแอสฟัลติกคอนกรีต รหัสทางหลวงท้องถิ่น นศ.ถ 110-03 สายนศ.4072 แยก ทล.4105 - บ้านน้ำฉา หมู่ที่ 8 บ้านน้ำฉา, หมู่ที่ 12 บ้านสวนหัวแหวน ตำบลเทพราช กว้าง 7.00 เมตร ยาว 1,800.00 เมตร หนา 0.05 เมตร หรือมีพื้นที่ไม่น้อยกว่า 12,600.00 ตารางเมตร องค์การบริหารส่วนตำบลเทพราช อำเภอสิชล จังหวัดนครศรีธรรมราช</t>
  </si>
  <si>
    <t>15008390001004200356</t>
  </si>
  <si>
    <t>ติดตั้งกล้องโทรทัศน์วงจรปิด (CCTV System) จำนวน 8 ตัว บ้านเทพราช, บ้านไสอ้อย หมู่ที่ 2,6 ตำบลเทพราช องค์การบริหารส่วนตำบลเทพราช อำเภอสิชล จังหวัดนครศรีธรรมราช</t>
  </si>
  <si>
    <t>15008390001004203198</t>
  </si>
  <si>
    <t>อบต.เปลี่ยน</t>
  </si>
  <si>
    <t>ปรับปรุงซ่อมสร้างถนนคอนกรีตเสริมเหล็ก รหัสทางหลวงท้องถิ่น นศ.ถ.150-50 สายห้วยปลิง-วัดเหลียน หมู่ที่ 4,12 บ้านห้วยปลิง ตำบลเปลี่ยน กว้าง 5 เมตร ยาว 1,400 เมตร หรือพื้นที่ไม่น้อยกว่า 7,000 ตารางเมตร วางท่อคอนกรีตเสริมเหล็กมอก.ชั้น 3 ขนาดเส้นผ่าศูนย์กลาง 0.60 เมตร จำนวน 28 ท่อน องค์การบริหารส่วนตำบลเปลี่ยน อำเภอสิชล จังหวัดนครศรีธรรมราช</t>
  </si>
  <si>
    <t>15008390001004203199</t>
  </si>
  <si>
    <t>อบต.สิชล</t>
  </si>
  <si>
    <t>ปรับปรุงถนนคอนกรีตเสริมเหล็ก สายตลาดสิชล - บรรจบทางหลวงหมายเลข 401 หมู่ที่ 9 ตำบลสิชล โดยทำการปรับปรุงผิวจราจร โดยลาดยางแอสฟัลท์ติกคอนกรีตทับผิวจราจรเดิม ขนาดกว้าง 6.00 เมตร ยาว 1,218.00 เมตร หนาเฉลี่ย 0.05 เมตร หรือมีพื้นที่ผิวจราจรแอสฟัลท์ติกคอนกรีตไม่น้อยกว่า 7,308.00 ตารางเมตร พร้อมตีเส้นแบ่งช่องจราจร รายละเอียดตามแบบแปลนขององค์การบริหารส่วนตำบลสิชล องค์การบริหารส่วนตำบลสิชล อำเภอสิชล จังหวัดนครศรีธรรมราช</t>
  </si>
  <si>
    <t>15008390001004203200</t>
  </si>
  <si>
    <t>อบต.สี่ขีด</t>
  </si>
  <si>
    <t>ซ่อมสร้างถนนผิวจราจรคอนกรีตเสริมเหล็ก รหัสทางหลวงท้องถิ่น นศ.ถ. 169-69 สายนศ.3067 แยก ทล.401 (กม.ที่ 75+800) – บ้านน้ำร้อน หมู่ที่ 6 บ้านปราบ , หมู่ที่ 9 บ้านทุ่งหัวนา ตำบลสี่ขีด กว้าง 6.00 เมตร ยาว 950 เมตร หนา 0.15 เมตร หรือมีพื้นที่ไม่น้อยกว่า 5,700 ตารางเมตร องค์การบริหารส่วนตำบลสี่ขีด อำเภอสิชล จังหวัดนครศรีธรรมราช</t>
  </si>
  <si>
    <t>15008390001004206693</t>
  </si>
  <si>
    <t>ซ่อมสร้างถนนผิวจราจรแอสฟัลต์ติกคอนกรีต สายทางหลวงหมายเลข 4215 ตอนแยกทางหลวงหมายเลข 401 (สิชล) – บ.สี่ขีดหมู่ที่ 2 บ้านท่าโคก ตำบลสี่ขีด ผิวจราจรรวมไหล่ทาง กว้าง 7.00 เมตร ยาว 2,200 เมตร หนา 0.05 เมตร หรือมีพื้นที่ไม่น้อยกว่า 15,400 ตารางเมตร องค์การบริหารส่วนตำบลสี่ขีด อำเภอสิชล จังหวัดนครศรีธรรมราช</t>
  </si>
  <si>
    <t>15008390001004203201</t>
  </si>
  <si>
    <t>อบต.เสาเภา</t>
  </si>
  <si>
    <t>ซ่อมสร้างถนนแอสฟัลท์ติกคอนกรีต (Overlay) สายบ้านกำนันมิตร-บ้านน้ำหัก หมู่ที่ 3, 16 รหัส สายทาง นศ.ถ. 171-029 กว้าง 5 เมตร ยาว 1,310 เมตร หนา 0.05 เมตร พื้นที่ไม่น้อยกว่า 6,550 ตารางเมตร องค์การบริหารส่วนตำบลเสาเภา อำเภอสิชล จังหวัดนครศรีธรรมราช</t>
  </si>
  <si>
    <t>15008390001004206694</t>
  </si>
  <si>
    <t>ซ่อมสร้างถนนแอสฟัลท์ติกคอนกรีต(Overlay) รหัสทางหลวงท้องถิ่น นศ.ถ. 171-022 สายบ้านต้นเหรียง-วัดสระ จากทางแยก 401 บ้านต้นเหรียง หมู่ที่ 10 ตำบลเสาเภา ถึงบ้านสระกูด หมู่ที่ 14 ตำบลเสาเภา กว้าง 5 เมตร ยาว 2,000 เมตร หนา 0.05 เมตร พื้นที่ 10,000 ตารางเมตร องค์การบริหารส่วนตำบลเสาเภา อำเภอสิชล จังหวัดนครศรีธรรมราช</t>
  </si>
  <si>
    <t>15008390001004202119</t>
  </si>
  <si>
    <t>หัวไทร</t>
  </si>
  <si>
    <t>อบต.เขาพังไกร</t>
  </si>
  <si>
    <t>พัฒนาแหล่งท่องเที่ยวเขาพังไกร โดยก่อสร้างศูนย์บริการนักท่องเที่ยวพร้อมปรับภูมิทัศน์ องค์การบริหารส่วนตำบลเขาพังไกร อำเภอหัวไทร จังหวัดนครศรีธรรมราช</t>
  </si>
  <si>
    <t>15008390001004203202</t>
  </si>
  <si>
    <t>อบต.ควนชะลิก</t>
  </si>
  <si>
    <t>ก่อสร้างถนนคอนกรีตเสริมเหล็ก รหัสทางหลวงท้องถิ่น นศ.ถ.68-003 สายแหลมราษฎร์-ควนนุ้ย หมู่ที่ 3 บ้านแหลมราษฎร์ ตำบลควนชะลิก ช่วงที่ 2 กม.0+430 ถึง กม.2+300 กว้าง 6.00 เมตร ยาว 1,870.00 เมตร หนา 0.15 เมตร หรือมีพื้นที่ไม่น้อยกว่า 11,220.00 ตารางเมตร ไหล่ทางหินคลุกข้างละ 0.50 เมตร องค์การบริหารส่วนตำบลควนชะลิก อำเภอหัวไทร จังหวัดนครศรีธรรมราช</t>
  </si>
  <si>
    <t>15008390001004203203</t>
  </si>
  <si>
    <t>อบต.ทรายขาว</t>
  </si>
  <si>
    <t>ก่อสร้างถนนคอนกรีตเสริมเหล็ก รหัสทางหลวงท้องถิ่น นศ.ถ.89-041 สายบ้านนายสมบูรณ์ นวลปาน-บ้านนายเพียร มนต์แก้ว หมู่ที่ 12 บ้านวังอ้ายควาย ตำบลทรายขาว กว้าง 4.00 เมตร ยาว 693.00 เมตร หนา 0.20 เมตร หรือมีพื้นที่ไม่น้อยกว่า 2,772.00 ตารางเมตร องค์การบริหารส่วนตำบลทรายขาว อำเภอหัวไทร จังหวัดนครศรีธรรมราช</t>
  </si>
  <si>
    <t>15008390001004203204</t>
  </si>
  <si>
    <t>อบต.ท่าซอม</t>
  </si>
  <si>
    <t>ก่อสร้างถนนลาดยาง Asphal Concrete รหัสทางหลวงท้องถิ่น นศ.ถ. 95 - 006 สายบ้านท่าไพล - บ้านพรุรวบ หมู่ที่ 2 บ้านท่าเสริม ตำบลท่าซอม กว้าง 4.00 เมตร ยาว 2,275.00 เมตร หนา 0.05 เมตร หรือมีพื้นที่ไม่น้อยกว่า 9,100.00 ตารางเมตร องค์การบริหารส่วนตำบลท่าซอม อำเภอหัวไทร จังหวัดนครศรีธรรมราช</t>
  </si>
  <si>
    <t>15008390001004206695</t>
  </si>
  <si>
    <t>อบต.บางนบ</t>
  </si>
  <si>
    <t>ซ่อมสร้างถนนลาดยางผิวแอสฟัลติกคอนกรีต รหัสทางหลวงท้องถิ่น นศ.ถ. 131 - 11 สายบ้านปากพรุ - บ้านสระแก้ว หมู่ที่ 5 หมู่ที่ 3 บ้านปากพรุ , บ้านดอนหัน ตำบลบางนบ ช่วงที่ 1 กว้าง 8.00 เมตร ยาว 1,280.00 เมตร หนา 0.05 เมตร หรือมีพื้นที่ไม่น้อยกว่า 10,240.00 ตารางเมตร ช่วงที่ 2 กว้าง 6.00 เมตร ยาว 240.00 เมตร หนา 0.05 เมตร หรือมีพื้นที่ไม่น้อยกว่า 1,440.00 ตารางเมตร รวมยาว 1,520.00 เมตร หรือมีพื้นที่ไม่น้อยกว่า 11,680.00 ตารางเมตร องค์การบริหารส่วนตำบลบางนบ อำเภอหัวไทร จังหวัดนครศรีธรรมราช</t>
  </si>
  <si>
    <t>15008390001004203205</t>
  </si>
  <si>
    <t>อบต.บ้านราม</t>
  </si>
  <si>
    <t>ก่อสร้างถนนลาดยาง รหัสทางหลวงท้องถิ่น นศ.ถ. 141-12 สายเลียบคลองทหาร หมู่ที่ 6 บ้านถนนเหนือ ตำบลบ้านราม กว้าง 5.00 เมตร ยาว 2,015.00 เมตร หนา 0.05 เมตร หรือมีพื้นที่ไม่น้อยกว่า 10,075.00 ตารางเมตร องค์การบริหารส่วนตำบลบ้านราม อำเภอหัวไทร จังหวัดนครศรีธรรมราช</t>
  </si>
  <si>
    <t>15008390001004203206</t>
  </si>
  <si>
    <t>อบต.รามแก้ว</t>
  </si>
  <si>
    <t>ก่อสร้างถนนแอสฟัลติกคอนกรีตรหัสทางหลวงท้องถิ่น นศ.ถ.159-04 สายปลายคลอง- เทพนิมิต(ลากชาย) หมู่ที่ 4,5 บ้านปลายคลอง,บ้านเทพนิมิต ตำบลรามแก้วกว้าง 7.00 เมตร ยาว 830.00 เมตร หนา 0.05 เมตร หรือมีพื้นที่ไม่น้อยกว่า 5,810.00 ตารางเมตร องค์การบริหารส่วนตำบลรามแก้ว อำเภอหัวไทร จังหวัดนครศรีธรรมราช</t>
  </si>
  <si>
    <t>15008390001004203207</t>
  </si>
  <si>
    <t>อบต.หัวไทร</t>
  </si>
  <si>
    <t>ก่อสร้างถนนคอนกรีตเสริมเหล็ก รหัสทางหลวงท้องถิ่น นศ.ถ. 180-42 สายเศรษฐกิจพอเพียง หมู่ที่ 2,7 บ้านทะเลปัง,บ้านลำคลอง ตำบลหัวไทร กว้าง 4.00 เมตร ยาว 3,279.00 เมตร หนา 0.15 เมตร หรือมีพื้นที่ไม่น้อยกว่า 13,116.00 ตารางเมตร องค์การบริหารส่วนตำบลหัวไทร อำเภอหัวไทร จังหวัดนครศรีธรรมราช</t>
  </si>
  <si>
    <t>15008390001004203208</t>
  </si>
  <si>
    <t>อบต.แหลม</t>
  </si>
  <si>
    <t>ก่อสร้างถนนลาดยาง รหัสทางหลวงท้องถิ่น นศ.ถ.183-08 สายบ้านโคกข่อย – บ้านนาโพธิ์ หมู่ที่ 1 บ้านนาโพธิ์ ตำบลแหลม ปริมาณงาน ผิวจราจร ASPHALT CONCRETE กว้าง 5.00 เมตร ยาว 2,150.00 เมตร หนา 0.05 เมตร หรือมีพื้นที่ไม่น้อยกว่า 10,750.00 ตารางเมตร (รายละเอียดตามแบบมาตรฐานงานทาง อปท.และปริมาณงานที่องค์การบริหารส่วนตำบลกำหนด) องค์การบริหารส่วนตำบลแหลม อำเภอหัวไทร จังหวัดนครศรีธรรมราช</t>
  </si>
  <si>
    <t>1500839000100420A959</t>
  </si>
  <si>
    <t>ก่อสร้างถนนคอนกรีตเสริมเหล็ก ซอยช่องเนียง หมู่ที่ 12 ตำบลควนทอง ขนาดกว้าง 4.00 เมตร ยาว 2,200.00 เมตร หนา 0.15 เมตร หรือมีพื้นที่ไม่น้อยกว่า 8,800.00 ตารางเมตร ลงไหล่ทางข้างละ 0.50 เมตร องค์การบริหารส่วนตำบลควนทอง อำเภอขนอม จังหวัดนครศรีธรรมราช</t>
  </si>
  <si>
    <t>โอนเปลี่ยนแปลง</t>
  </si>
  <si>
    <t>15008390001004209102</t>
  </si>
  <si>
    <t>ซ่อมสร้างถนนแอสฟัลท์คอนกรีต รหัสทางหลวงท้องถิ่น นศ.ถ.105-18 สายสามแยก บ้านนางนงค์ - ช่องควน หมู่ที่ 8 บ้านควนตอ ตำบลทุ่งโพธิ์ กว้าง 5.00 เมตร ยาว 360.00 เมตร หนา 0.05 เมตร หรือมีพื้นที่ไม่น้อยกว่า 1,800.00 ตารางเมตร องค์การบริหารส่วนตำบลทุ่งโพธิ์ อำเภอจุฬาภรณ์ จังหวัดนครศรีธรรมราช</t>
  </si>
  <si>
    <t>15008390001004209103</t>
  </si>
  <si>
    <t>ซ่อมสร้างถนนสายสามแยก บ้านใสใหญ่ หมู่ที่ 12 - บ้านนายวิจิตร เชาวนะ รหัสทางหลวงท้องถิ่น นศ.ถ 123-16 ขนาดผิวจราจรกว้าง 4.00 เมตร ระยะทาง ยาว 1,334 เมตร ความหนา 0.05 เมตร หรือพื้นที่ผิวจราจรไม่น้อยกว่า 5,336 ตารางเมตร องค์การบริหารส่วนตำบลนาแว อำเภอฉวาง จังหวัดนครศรีธรรมราช</t>
  </si>
  <si>
    <t>15008390001004209104</t>
  </si>
  <si>
    <t>ซ่อมสร้างถนนสายสายโคกเมรุ - ศาลาหมู่ที่ 3 ขนาดผิวจราจรกว้าง 4.00 เมตร ระยะทาง ยาว 798 เมตร ความหนา 0.05 เมตร หรือพื้นที่ผิวจราจรไม่น้อยกว่า 3,192 ตารางเมตร องค์การบริหารส่วนตำบลนาแว อำเภอฉวาง จังหวัดนครศรีธรรมราช</t>
  </si>
  <si>
    <t>15008390001004209105</t>
  </si>
  <si>
    <t>ก่อสร้างถนนคอนกรีตเสริมเหล็ก สายทาง รหัสทางหลวงท้องถิ่น นศ.ถ 80-008 สายบ้านท่าหว้า ถึง หลังวัดป่าหวาย หมู่ที่ 12 ตำบลเชียรเขา ผิวจราจรกว้าง 4.00 เมตร ระยะทาง 320.00 เมตร หนา 0.15 เมตร หรือพื้นที่ไม่น้อยกว่า 1,280.00 ตารางเมตร องค์การบริหารส่วนตำบลเชียรเขา อำเภอเฉลิมพระเกียรติ จังหวัดนครศรีธรรมราช</t>
  </si>
  <si>
    <t>15008390001004209106</t>
  </si>
  <si>
    <t>ซ่อมสร้างถนนสายห้วยทิง รหัสทางหลวงท้องถิ่น นศ.ถ.50-032 หมู่ที่ 7 เสริมผิวจราจรแอสฟัลท์ติกคอนกรีต (จาก กม.ที่ 0+050 ถึง กม.ที่ 0+290) กว้าง 5.00 เมตร ยาว 240 เมตร หนา 0.05 เมตร หรือพื้นที่ไม่น้อยกว่า 1,200 ตารางเมตร องค์การบริหารส่วนตำบลเกาะขันธ์ อำเภอชะอวด จังหวัดนครศรีธรรมราช</t>
  </si>
  <si>
    <t>15008390001004209107</t>
  </si>
  <si>
    <t>ก่อสร้างถนนคอนกรีตเสริมเหล็ก รหัสทางหลวงท้องถิ่น นศ.ถ.59-010 สายหนำสองชั้น - หน้าโตน หมู่ที่ 6 บ้านทุ่งโชน ตำบลเขาพระทอง ความกว้าง 5.00 เมตร ความยาว 600 เมตร หนา 0.15 เมตร ไหล่ทางหินคลุกข้างละ 0.50 เมตร หรือพื้นที่ผิวจราจรไม่น้อยกว่า 3,000.00 ตารางเมตร องค์การบริหารส่วนตำบลเชาพระทอง อำเภอชะอวด จังหวัดนครศรีธรรมราช</t>
  </si>
  <si>
    <t>15008390001004209108</t>
  </si>
  <si>
    <t>ก่อสร้างถนนคอนกรีตเสริมเหล็ก รหัสทางหลวงท้องถิ่น นศ.ถ.73-035 สายห้วยกลั้ง - พรุชิง หมู่ที่ 3 บ้านควนหนองหงษ์ ขนาดผิวจราจรกว้าง 4.00 เมตร ระยะทาง 713 เมตร หนา 0.15 เมตร หรือมีพื้นที่ไม่น้อยกว่า 2,852 ตารางเมตร ไหล่ทางลงด้วยหินคลุกกว้างข้างละ 0.50 เมตร หนา 0.15 เมตร พร้อมฝังท่อคอนกรีตเสริมเหล็ก มอก.ชั้น 3 ขนาดเส้นผ่านศูนย์กลาง 0.80 x 1.00 เมตร จุดละ 8.00 ท่อน รายละเอียดตามแบบองค์การบริหารส่วนตำบลควนหนองหงษ์กำหนด องค์การบริหารส่วนตำบลควนหนองหงษ์ อำเภอชะอวด จังหวัดนครศรีธรรมราช</t>
  </si>
  <si>
    <t>15008390001004209109</t>
  </si>
  <si>
    <t>ซ่อมสร้างถนนสายรอบควนยาว หมู่ที่ 1 - หมู่ที่ 3 รหัสทางหลวงท้องถิ่น นศ.ถ. 26-003 ผิวจราจรลาดยางแบบแอสฟัลติกคอนกรีต กว้าง 5.00 เมตร ยาว 670 เมตร หนา 0.05 เมตร หรือพื้นที่ไม่น้อยกว่า 3,350 ตารางเมตร องค์การบริหารส่วนตำบลเคร็ง อำเภอชะอวด จังหวัดนครศรีธรรมราช</t>
  </si>
  <si>
    <t>15008390001004209110</t>
  </si>
  <si>
    <t>ปรับปรุงผิวจราจรแบบแอสฟัลท์คอนกรีต นศ.ถ.78-026 ถนนวรรณพฤกษ์ หมู่ที่ 9 บ้านบนเนิน ตำบลชะอวด กว้าง 4.00 เมตร ยาว 655 เมตร หนา 0.05 เมตร หรือมีพื้นที่ไม่น้อยกว่า 2,620 ตารางเมตร องค์การบริหารส่วนตำบลชะอวด อำเภอชะอวด จังหวัดนครศรีธรรมราช</t>
  </si>
  <si>
    <t>15008390001004209111</t>
  </si>
  <si>
    <t>ปรับปรุงถนนสายหนองหยี - ใสปาบ หมู่ที่ 1 ผิวจราจรกว้างเฉลี่ย 4 เมตร ยาว 370 เมตร หนาเฉลี่ย 0.05 เมตร หรือมีพื้นที่ผิวจราจร/ไหล่ทางไม่น้อยกว่า 1,480 ตารางเมตร องค์การบริหารส่วนตำบลท่าเสม็ด อำเภอชะอวด จังหวัดนครศรีธรรมราช</t>
  </si>
  <si>
    <t>7. อนุมัติผลการจัดซื้อจัดจ้าง (รอลงนาม)</t>
  </si>
  <si>
    <t>4. อนุมัติผลการจัดซื้อจัดจ้าง (รอลงนาม)</t>
  </si>
  <si>
    <t>1500839000100420A126</t>
  </si>
  <si>
    <t>ก่อสร้างถนนคอนกรีตเสริมเหล็ก รหัสทางหลวงท้องถิ่น นศ.ถ. 116-13 สายข้างวัดทุ่งน้อย - โคกสะท้อน หมู่ที่ 1 ตำบลนางหลง กว้าง 4.00 เมตร ยาว 750 เมตร หนา 0.15 เมตร หรือมีพื้นที่ไม่น้อยกว่า 3,000 ตารางเมตร องค์การบริหารส่วนตำบลนางหลง อำเภอชะอวด จังหวัดนครศรีธรรมราช</t>
  </si>
  <si>
    <t>15008390001004209112</t>
  </si>
  <si>
    <t xml:space="preserve">ก่อสร้างถนนคอนกรีตเสริมเหล็กสายบ้านนายถนอม ทิพย์แก้ว - โรงเรียนเกาะทวด ช่วงสี่แยก บ้านนายฟอง - หัวสะพานเขต ตำบลท่าขนาน หมู่ที่ 2 บ้านสระชู ผิวจราจร กว้าง 4.00 เมตร ยาว 730 เมตร หนา 0.15 เมตร หรือมีพื้นที่คอนกรีตเสริมเหล็กไม่น้อยกว่า 2,920 ตารางเมตร พร้อมไหล่ทางหินคลุกเฉลี่ย ข้างละ 0.50 เมตร หรือหินคลุกไม่น้อยกว่า 110 ลูกบาศก์เมตร (ตามแบบแปลนองค์การบริหารส่วนตำบลเขาพระบาท) องค์การบริหารส่วนตำบลเขาพระบาท อำเภอเชียรใหญ่ จังหวัดนครศรีธรรมราช </t>
  </si>
  <si>
    <t>15008390001004209113</t>
  </si>
  <si>
    <t xml:space="preserve">ก่อสร้างถนนคอนกรีตเสริมเหล็กสายบางหว้า รหัสทางหลวงท้องถิ่น นศ.ถ.81-007 กว้าง 4.00 เมตร ระยะทาง ยาว 353.00 เมตร หนา 0.15 เมตร หรือมีพื้นที่ผิวจราจรไม่น้อยกว่า 1,412.00 ตารางเมตร งานขุดรื้อผิวทาง AC หนา 0.05 แล้วบดทับ ไหล่ทางหินคลุกกว้างเฉลี่ยข้างละ 0.50 เมตร (รายละเอียดตามแบบแปลนขององค์การบริหารส่วนตำบลเชียรใหญ่) องค์การบริหารส่วนตำบลเชียรใหญ่ อำเภอเชียรใหญ่ จังหวัดนครศรีธรรมราช </t>
  </si>
  <si>
    <t>15008390001004209114</t>
  </si>
  <si>
    <t>ก่อสร้างถนนคอนกรีตเสริมเหล็ก รหัสทางหลวงท้องถิ่น นศ.ถ 90-008 สายข้างวัดเทพนิมิตร หมู่ที่ 9 - 10 ตำบลท้องลำเจียก ผิวจราจรกว้าง 4.00 เมตร ระยะทาง 1,765 เมตร หรือมีพื้นที่ไม่น้อยกว่า 7,060 ตารางเมตร ไหล่ทางหินคลุกตามสภาพพื้นที่เฉลี่ยข้างละ 0.30 เมตร องค์การบริหารส่วนตำบลท้องลำเจียก อำเภอเชียรใหญ่ จังหวัดนครศรีธรรมราช</t>
  </si>
  <si>
    <t>15008390001004209115</t>
  </si>
  <si>
    <t>ก่อสร้างถนนคอนกรีตเสริมเหล็ก รหัสทางหลวงท้องถิ่น นศ.ถ. 139-10 - สายสระโพธิ์ หมู่ที่ 2,3 ตำบลบ้านกลาง ผิวจราจรกว้าง 5.00 เมตร ระยะทาง 887 เมตร หนา0.15 เมตร หรือมีพื้นที่ไม่น้อยกว่า 4,435 ตารางเมตร ไหล่ทางหินคลุกตามสภาพพื้นที่เฉลี่ยข้างละ 0.30 เมตร องค์การบริหารส่วนตำบลบ้านเนิน อำเภอเชียรใหญ่ จังหวัดนครศรีธรรมราช</t>
  </si>
  <si>
    <t>15008390001004209116</t>
  </si>
  <si>
    <t>ก่อสร้างถนนคอนกรีตเสริมเหล็ก ทางหลวงท้องถิ่น นศ.ถ.173-15 สายบ้านขอนขวาง - บ้านหนอง ยาว หมู่ที่ 1,9 ตำบลไสหมาก ช่วงที่ กม. 1+100 ถึง กม. 2+140 กว้าง 4 เมตร ระยะทาง ยาว 1,040 เมตร หนา 0.15 เมตร หรือพื้นที่ไม่น้อยกว่า 4,160 ตารางเมตร องค์การบริหารส่วนตำบลไสหมาก อำเภอเชียรใหญ่ จังหวัดนครศรีธรรมราช</t>
  </si>
  <si>
    <t>15008390001004209117</t>
  </si>
  <si>
    <t>ก่อสร้างถนนคอนกรีตเสริมเหล็ก รหัสทางหลวงท้องถิ่น นศ.ถ.85-006 สายแยก ทล. 41 - บ้านไร่เหนือ หมู่ที่ 2 บ้านฉนวนจัทร์ ตำบลดุสิต ช่วงที่ 1 ผิวจราจรกว้าง 5.00 เมตร ยาว 137.00 เมตร หนาเฉลี่ย 0.15 เมตร ไหล่ทางหินคลุกเฉลี่ยข้างละ 0.50 เมตร หรือพื้นที่ผิวจราจรไม่น้อยกว่า 685.00 ตารางเมตร ช่วงที่ 2 ผิวจราจรกว้าง 5.00 เมตร ยาว 201.00 เมตร หนาเฉลี่ย 0.15 เมตร ไหล่ทางหินคลุกเฉลี่ยข้างละ 0.50 เมตร หรือพื้นที่ผิวจราจรไม่น้อยกว่า 1,005.00 ตารางเมตร ช่วงที่ 3 ผิวจราจรกว้าง 5.00 เมตร ยาว 332.00 เมตร หนาเฉลี่ย 0.15 เมตร ไหล่ทางหินคลุกเฉลี่ยข้างละ 0.50 เมตร หรือพื้นที่ผิวจราจรไม่น้อยกว่า 1,660.00 ตารางเมตร จำนวน 3 ช่วง รวมระยะทางดำเนินการ 670.00 เมตร หรือรวมพื้นที่ผิวจราจรไม่น้อยกว่า 3,350.00 ตารางเมตร องค์การบริหารส่วนตำบลดุสิต อำเภอถ้ำพรรณรา จังหวัดนครศรีธรรมราช</t>
  </si>
  <si>
    <t>1500839000100420A850</t>
  </si>
  <si>
    <t>พัฒนาแหล่งท่องเที่ยว หาดบางสาร, หาดปากดวด, หาดชมเล โดยจัดซื้อชุดเสาไฟถนนโคมไฟแอลอีดีพลังงานแสงอาทิตย์ แบบประกอบในชุดเดียวกัน รหัสทางหลวงสาย นศ.ถ.41-018 ถนนสายบางสารใน - นายสาแหล้ ต้นส้าน หมู่ที่ 3,12,2 องค์การบริหารส่วนตำบลกลาย อำเภอท่าศาลา จังหวัดนครศรีธรรมราช</t>
  </si>
  <si>
    <t>1500839000100420A127</t>
  </si>
  <si>
    <t>ก่อสร้างถนนคอนกรีตเสริมเหล็ก สายบ้านนายสวัสดิ์ - บ้านนายปราย หมู่ที่ 4,6 บ้านคูใหม่ บ้านไทรขาม ผิวจราจรกว้าง 4.00 เมตร ยาว 210 เมตร หนา 0.15 เมตร หรือพื้นที่ไม่น้อยกว่า 840 ตารางเมตร ไหล่ทางข้างละ 0.50 เมตร องค์การบริหารส่วนตำบลดอนตะโก อำเภอท่าศาลา จังหวัดนครศรีธรรมราช</t>
  </si>
  <si>
    <t>15008390001004209118</t>
  </si>
  <si>
    <t>ก่อสร้างถนนคอนกรีตเสริมเหล็ก รหัสทางหลวงท้องถิ่น นศ.ถ.57-066 สายบ้านนายเนย - ห้วยหวายแดง กว้าง 4.00 เมตร ระยะทาง 1,195.00 เมตร หนา 0.15 เมตร มีพื้นที่ไม่น้อยกว่า 4,780 ตารางเมตร องค์การบริหารส่วนตำบลเขาขาว อำเภอทุ่งสง จังหวัดนครศรีธรรมราช</t>
  </si>
  <si>
    <t>15008390001004209119</t>
  </si>
  <si>
    <t>ซ่อมสร้างถนนแอสฟัลต์ติกคอนกรีต นศ.ถ.62-033 สายบ้านหนองปลิง - วังเต่า หมู่ที่ 2 บ้านหนองปลิง ตำบลเขาโร กว้าง 5 เมตร ยาว 570 เมตร หนา 5 เซนติเมตร หรือมีพื้นที่ไม่น้อยกว่า 2,850 ตารางเมตร องค์การบริหารส่วนตำบลเขาโร อำเภอทุ่งสง จังหวัดนครศรีธรรมราช</t>
  </si>
  <si>
    <t>15008390001004209120</t>
  </si>
  <si>
    <t xml:space="preserve">ก่อสร้างถนนลาดยางแอสฟัลติกคอนกรีต สายจากบ้านนายประคอง ร่างเล็ก - บ้านนายลาศ ช่อสม หมู่ที่ 9 บ้านหน้าเขา ตำบลควนกรด กว้าง 4.00 เมตร ยาว 380 เมตร หนา 0.05 เมตร หรือพื้นที่ผิวจราจรไม่น้อยกว่า 1,520 ตารางเมตร องค์การบริหารส่วนตำบลควนกรด อำเภอทุ่งสง จังหวัดนครศรีธรรมราช </t>
  </si>
  <si>
    <t>15008390001004209121</t>
  </si>
  <si>
    <t>ก่อสร้างถนนคอนกรีตเสริมเหล็ก รหัสทางหลวงท้องถิ่นนศ.ถ.121-18 สายสี่แยกอนามัย - ทุ่งข่า หมู่ที่ 2,12 บ้านควนแร, บ้านควนเนียง ตำบลนาไม้ไผ่ กว้าง 4.00 เมตร ยาว 880 เมตร หนา 0.15 เมตร หรือมีพื้นที่ไม่น้อยกว่า 3,520 ตารางเมตร องค์การบริหารส่วนตำบลนาไม้ไผ่ อำเภอทุ่งสง จังหวัดนครศรีธรรมราช</t>
  </si>
  <si>
    <t>1500839000100420A128</t>
  </si>
  <si>
    <t>เสริมผิวถนนแอสฟัลต์คอนกรีต รหัสทางหลวงท้องถิ่น นศ.ถ126-07 สายบ้านหน้าศูนย์ - บ้านคลองงา หมู่ที่ 4 บ้านลำหัด ตำบลนาหลวงเสน กว้าง 5 เมตร ยาว 360 เมตร หนา 0.04 เมตร หรือมีพื้นที่ทั้งหมดไม่น้อยกว่า 1,800 ตารางเมตร องค์การบริหารส่วนตำบลนาหลวงเสน อำเภอทุ่งสง จังหวัดนครศรีธรรมราช</t>
  </si>
  <si>
    <t>15008390001004209123</t>
  </si>
  <si>
    <t>ปรับปรุง/ซ่อมสร้างถนนลาดยาง รหัสทางหลวงท้องถิ่น นศ.ถ 144 - 06 สายบ้านไร่ใน หมู่ที่ 8 ตำบลปริก โดยการก่อสร้างถนนคอนกรีตเสริมเหล็ก กว้าง 5.00 เมตร ยาว 410.00 เมตร หนา 0.15 เมตร หรือมีพื้นที่ไม่น้อยกว่า 2,050.00 ตารางเมตร เทศบาลตำบลปริก อำเภอทุ่งใหญ่ จังหวัดนครศรีธรรมราช</t>
  </si>
  <si>
    <t>15008390001004209122</t>
  </si>
  <si>
    <t>ปรับปรุงถนนแอสฟัลท์ติกคอนกรีต รหัสทางหลวงท้องถิ่น นศ.ถ.109-37 สายศาลาหมู่ที่ 9 - บ้านนายเบญจา ไม้เรียง หมู่ที่ 9 บ้านไส ยาว ตำบลทุ่งใหญ่ กว้าง 5.00 เมตร ยาว 200 เมตร หนา 0.05 เมตร หรือมีพื้นที่ไม่น้อยกว่า 1,000 ตารางเมตร องค์การบริหารส่วนตำบลทุ่งใหญ่ อำเภอทุ่งใหญ่ จังหวัดนครศรีธรรมราช</t>
  </si>
  <si>
    <t>15008390001004209124</t>
  </si>
  <si>
    <t xml:space="preserve">ก่อสร้างถนนคอนกรีตเสริมเหล็กสายเขาช่องมาร หมู่ที่ 5 บ้านสวนปรางค์ ตำบลกรุงชิง ขนาดผิวจราจรกว้าง 4.00 เมตร ยาว 620.00 เมตร หนา 0.15 เมตร หรือมีพื้นที่ไม่น้อยกว่า 2,480.00 ตารางเมตร องค์การบริหารส่วนตำบลกรุงชิง อำเภอนบพิตำ จังหวัดนครศรีธรรมราช </t>
  </si>
  <si>
    <t>15008390001004209125</t>
  </si>
  <si>
    <t>ก่อสร้างถนนคอนกรีตเสริมเหล็ก รหัสทางหลวงท้องถิ่น นศ.ถ.45-032 สายบ้านนายเยาว์ - คลองเกียบ หมู่ที่ 9 บ้านไสสว่าง ตำบลกะหรอ กว้าง 4.00 เมตร ยาว 330.00 เมตร หนา 0.15 เมตร หรือพื้นที่คอนกรีตเสริมเหล็กไม่น้อยกว่า 1,320.00 ตารางเมตร ไหล่ทางกว้างข้างละ 0.50 เมตร องค์การบริหารส่วนตำบลกะหรอ อำเภอนบพิตำ จังหวัดนครศรีธรรมราช</t>
  </si>
  <si>
    <t>15008390001004209126</t>
  </si>
  <si>
    <t xml:space="preserve">ก่อสร้างถนนคอนกรีตเสริมเหล็กสายหนองปลิง - ควนกอ หมู่ที่ 5 บ้านแก้วแสน ตำบลแก้วแสน ขนาดกว้าง 4 เมตร ยาว 335 เมตร หนา 0.15 เมตร หรือมีพื้นที่ไม่น้อยกว่า 1,340 ตารางเมตร องค์การบริหารส่วนตำบลแก้วแสน อำเภอนาบอน จังหวัดนครศรีธรรมราช </t>
  </si>
  <si>
    <t>15008390001004209127</t>
  </si>
  <si>
    <t xml:space="preserve">ก่อสร้างถนนคอนกรีตเสริมเหล็กสายโหดนกฮัง - ไสใหญ่ หมู่ที่ 1 บ้านไสโป๊ะ ตำบลแก้วแสน ขนาดกว้าง 4 เมตร ยาว 300 เมตร หนา 0.15 เมตร หรือมีพื้นที่ไม่น้อยกว่า 1,200 ตารางเมตร องค์การบริหารส่วนตำบลแก้วแสน อำเภอนาบอน จังหวัดนครศรีธรรมราช </t>
  </si>
  <si>
    <t>15008390001004209128</t>
  </si>
  <si>
    <t>ก่อสร้างถนนคอนกรีตเสริมเหล็ก รหัสทางหลวงท้องถิ่น นศ.ถ.106-36 สายบ้านนายจุรีย์ ไกรนรา หมู่ที่ 5 บ้านไสยูงปัก ตำบลทุ่งสง ผิวจราจรกว้าง 4.00 เมตร ยาว 1,500.00 เมตร หนา 0.15 เมตร หรือมีพื้นที่ไม่น้อยกว่า 6,000.00 ตารางเมตร ไหล่ทางหินคลุกกว้างเฉลี่ยข้างละ 0.30 เมตร และวางท่อกลมคอนกรีตเสริมเหล็ก (คุณภาพชั้น 3) ขนาดเส้นผ่านศูนย์กลาง 0.60 x 1.00 เมตร จำนวน 2 จุด ๆ ละ 7 ท่อน รวม 14 ท่อน องค์การบริหารส่วนตำบลทุ่งสง อำเภอนาบอน จังหวัดนครศรีธรรมราช</t>
  </si>
  <si>
    <t>15008390001004209129</t>
  </si>
  <si>
    <t>ก่อสร้างถนนคอนกรีตเสริมเหล็ก รหัสทางหลวงท้องถิ่น นศ.ถ.118-07 สายทุ่งปิไส - สวนปลัดทวี หมู่ที่ 6 ตำบลนาบอน ผิวจราจรกว้าง 5.00 เมตร ยาว 538.00 เมตร หนา 0.15 เมตร ไหล่ทางหินคลุก กว้างเฉลี่ยข้างละ 0.50 เมตร หรือพื้นที่ผิวจราจรไม่น้อยกว่า 2,690.00 ตารางเมตร องค์การบริหารส่วนตำบลนาบอน อำเภอนาบอน จังหวัดนครศรีธรรมราช</t>
  </si>
  <si>
    <t>15008390001004209130</t>
  </si>
  <si>
    <t>ก่อสร้างถนนคอนกรีตเสริมเหล็ก รหัสทางหลวงท้องถิ่น นศ.ถ.118-22 สายยุทธศาสตร์ - บ้านนายพร้อม บุญเกื้อ หมู่ที่ 4 ตำบลนาบอน ผิวจราจรกว้าง 4.00 เมตร ยาว 390.00 เมตร หนา 0.15 เมตร ไหล่ทางหินคลุก กว้างเฉลี่ยข้างละ 0.20 เมตร หรือพื้นที่ผิวจราจรไม่น้อยกว่า 1,560.00 ตารางเมตร องค์การบริหารส่วนตำบลนาบอน อำเภอนาบอน จังหวัดนครศรีธรรมราช</t>
  </si>
  <si>
    <t>15008390001004209131</t>
  </si>
  <si>
    <t>ก่อสร้างถนนคอนกรีตเสริมเหล็ก รหัสทางหลวงท้องถิ่น นศ.ถ.129-08 สายบ้านนายแสง - บ้านนายพงษ์พันธ์ หมู่ที่ 9 บ้านคลองลำนาว ตำบลบางขัน กว้าง 5.00 เมตร ไหล่ทางหินคลุกกว้างข้างละ 0.20 เมตร หนา 0.15 เมตร ระยะทาง 445 เมตร หรือพื้นที่ดำเนินการไม่น้อยกว่า 2,225 ตารางเมตร องค์การบริหารส่วนตำบลบางขัน อำเภอบางขัน จังหวัดนครศรีธรรมราช</t>
  </si>
  <si>
    <t>15008390001004209132</t>
  </si>
  <si>
    <t>ก่อสร้างถนนคอนกรีตเสริมเหล็ก รหัสทางหลวงท้องถิ่น นศ.ถ.142-115 สายทุ่งโคกแค - หน้าควน หมู่ที่ 16 บ้านทุ่งโคกแค ตำบลบ้านลำนาว ผิวจราจรกว้าง 4.00 เมตร ยาว 192 เมตร หนา 0.15 เมตร พื้นที่ไม่น้อยกว่า 768 ตารางเมตร ไหล่ทางลงด้วยวัสดุคัดเลือก(หินผุ) กว้างข้างละ 0.30 เมตร ทั้งสองข้าง ตามแบบองค์การบริหารส่วนตำบลบ้านลำนาวกำหนด องค์การบริหารส่วนตำบลบ้านลำนาว อำเภอบางขัน จังหวัดนครศรีธรรมราช</t>
  </si>
  <si>
    <t>15008390001004209133</t>
  </si>
  <si>
    <t>ก่อสร้างถนนคอนกรีตเสริมเหล็ก รหัสทางหลวงท้องถิ่น นศ.ถ.53-018 สายบ้านนายเจียม - ถนนพนังกั้นน้ำเค็ม หมู่ที่ 3 ตำบลขนาบนาก ผิวจราจรกว้าง 4.00 เมตร ความยาว 340 เมตร หนา 0.15 เมตร หรือพื้นที่ถนนคอนกรีตเสริมเหล็กไม่น้อยกว่า 1,360 ตารางเมตร พร้อมไหล่ทางวัสดุหินคลุกข้างละ 0.50 เมตร (ตามแบบที่องค์การบริหารส่วนตำบลขนาบนากกำหนด) องค์การบริหารส่วนตำบลขนาบนาก อำเภอปากพนัง จังหวัดนครศรีธรรมราช</t>
  </si>
  <si>
    <t>15008390001004209134</t>
  </si>
  <si>
    <t>ก่อสร้างถนนคอนกรีตเสริมเหล็กสายทางริมคลองสุขุม 1 หมู่ที่ 8 ถึง วัดตรงบน หมู่ที่ 4 ตำบลคลองกระบือ ผิวจราจรกว้าง 4.00 เมตร ระยะทาง 90 เมตร หนา 0.15 เมตร หรือพื้นที่ไม่น้อยกว่า 360 ตารางเมตร ไหล่ทางหินคลุกข้างละ 0.30 เมตร องค์การบริหารส่วนตำบลคลองกระบือ อำเภอปากพนัง จังหวัดนครศรีธรรมราช</t>
  </si>
  <si>
    <t>15008390001004209135</t>
  </si>
  <si>
    <t>ก่อสร้างถนนคอนกรีตเสริมเหล็ก รหัสทางหลวงท้องถิ่น นศ.ถ.148-17 สายคันคูส่งน้ำเกาะจันทร์ - บางด้วน หมู่ที่ 1, 8 บ้านบางด้วน ตำบลปากแพรก ขนาดกว้าง 4.00 เมตร ยาว 150.00 เมตร หนา 0.15 เมตร ไหล่ทางลูกรังกว้างข้างละ 0.50 เมตร หรือมีพื้นที่ไม่น้อยกว่า 600.00 ตารางเมตร องค์การบริหารส่วนตำบลปากแพรก อำเภอปากพนัง จังหวัดนครศรีธรรมราช</t>
  </si>
  <si>
    <t>1500839000100420A129</t>
  </si>
  <si>
    <t>ก่อสร้างถนนแอสฟัลติกคอนกรีต รหัสทางหลวงท้องถิ่น นศ.ถ.91-010 สายสี่แยกชุมขลิง - ศาลาเฉลิมพระเกียรติ หมู่ที่ 1 บ้านเก้ากอ ตำบลทอนหงส์ กว้าง 5 เมตร ยาว 700 เมตร หนา 0.05 เมตร หรือมีพื้นที่ไม่น้อยกว่า 3,500 ตารางเมตร รายละเอียดตามปริมาณงานและแบบแปลนที่องค์การบริหารส่วนตำบลทอนหงส์กำหนด องค์การบริหารส่วนตำบลทอนหงส์ อำเภอพรหมคีรี จังหวัดนครศรีธรรมราช</t>
  </si>
  <si>
    <t>15008390001004209136</t>
  </si>
  <si>
    <t xml:space="preserve">ก่อสร้างถนนคอนกรีตเสริมเหล็ก รหัสทางหลวงท้องถิ่น นศ.ถ.119-76 สายเชื่อมหมอลาภ - ศรีเทพ หมู่ที่ 5 ตำบลนาพรุ กว้าง 4 เมตร ยาว 337 เมตร หนา 0.15 เมตร หรือผิวจราจรคอนกรีตเสริมเหล็กไม่น้อยกว่า 1,348 ตารางเมตร แล้วทำไหล่ทางหินคลุกกว้างข้างละ 0.20 เมตร องค์การบริหารส่วนตำบลนาพรุ อำเภอพระพรหม จังหวัดนครศรีธรรมราช </t>
  </si>
  <si>
    <t>15008390001004209137</t>
  </si>
  <si>
    <t>ซ่อมสร้างผิวจราจรแอสฟัลท์ติกคอนกรีต ถนนสายห้วยปรางออก - ปากป้าย หมู่ที่ 7 ตำบลกำแพงเซา ขนาดกว้าง 4.00 เมตร ยาว 450 เมตร หนา 0.05 เมตร หรือพื้นที่รวมไม่น้อยกว่า 1,800 ตารางเมตร ตำบลกำแพงเซา องค์การบริหารส่วนตำบลกำแพงเซา อำเภอเมืองนครศรีธรรมราช จังหวัดนครศรีธรรมราช</t>
  </si>
  <si>
    <t>1500839000100420A130</t>
  </si>
  <si>
    <t>ก่อสร้างถนนคอนกรีตเสริมเหล็กสายบ้านนายถนอม ปานมี - เขตตำบลหินตก (กิโลเมตร ที่ 0+400 ถึง กิโลเมตร ที่ 0+600) หมู่ที่ 2 บ้านไทรทอง ตำบลควนชุม กว้าง 4.00 เมตร ยาว 200 เมตร หนา 0.15 เมตร หรือมีพื้นที่ผิวจราจรไม่น้อยกว่า 800 ตารางเมตร องค์การบริหารส่วนตำบลควนชุม อำเภอร่อนพิบูลย์ จังหวัดนครศรีธรรมราช</t>
  </si>
  <si>
    <t>1500839000100420A131</t>
  </si>
  <si>
    <t>เสริมผิวถนนด้วยแอสฟัลท์ติกคอนกรีต รหัสทางหลวงท้องถิ่น นศ.ถ.158-56 สายศาลาไฟไหม้ หมู่ที่ 10 ตำบลร่อนพิบูลย์ กว้าง 5.00 เมตร ยาว 230 เมตร หนา 0.05 เมตร หรือพื้นที่ลาดยาง ไม่น้อยกว่า 1,150.00 ตารางเมตร องค์การบริหารส่วนตำบลร่อนพิบูลย์ อำเภอร่อนพิบูลย์ จังหวัดนครศรีธรรมราช</t>
  </si>
  <si>
    <t>15008390001004209138</t>
  </si>
  <si>
    <t>ก่อสร้างถนนคอนกรีตเสริมเหล็ก รหัสทางหลวงท้องถิ่น นศ.ถ.170-96 สายซอยทุ่งใหญ่ - คลองโพธิ์ หมู่ที่ 4 บ้านวังงู ตำบลเสาธง กว้าง 4.00 เมตร ยาว 101.00 เมตร หนา 0.15 เมตร รวมพื้นที่ไม่น้อยกว่า 404.00 ตารางเมตร องค์การบริหารส่วนตำบลเสาธง อำเภอร่อนพิบูลย์ จังหวัดนครศรีธรรมราช</t>
  </si>
  <si>
    <t>15008390001004209139</t>
  </si>
  <si>
    <t>ก่อสร้างถนนคอนกรีตเสริมเหล็ก รหัสทางหลวงท้องถิ่น นศ.ถ.161-29 สายไสยาง - ควนกลาง หมู่ที่ 6 บ้านนอกนา ตำบลลานสกา กว้าง 4 เมตร ยาว 85 เมตร หนา 0.15 เมตร หรือมีพื้นที่ไม่น้อยกว่า 340 ตารางเมตร องค์การบริหารส่วนตำบลลานสกา อำเภอลานสกา จังหวัดนครศรีธรรมราช</t>
  </si>
  <si>
    <t>1500839000100420A132</t>
  </si>
  <si>
    <t>ก่อสร้างถนนคอนกรีตเสริมเหล็กสายสวนนางมยุรา ถึงสวนนายอาฟี้ แซ่แต้ หมู่ที่ 5 ปริมาณงาน ขนาดผิวจราจรกว้าง 4.00 เมตร ระยะทาง 30.00 เมตร หนา 0.15 เมตร หรือพื้นที่ไม่น้อยกว่า 120.00 ตารางเมตร ไหล่ทางหินคลุกข้างละ 0.50 เมตร องค์การบริหารส่วนตำบลเขาน้อย อำเภอสิชล จังหวัดนครศรีธรรมราช</t>
  </si>
  <si>
    <t>1500839000100420A133</t>
  </si>
  <si>
    <t xml:space="preserve">ก่อสร้างถนนคอนกรีตเสริมเหล็กถนน สาย รพช. ถึงเขาลานจำ หมู่ที่ 6 (รหัสสายทาง นศ.ถ.58-011) ปริมาณงานขนาดผิวจราจรกว้าง 4.00 เมตร ระยะทาง 192.00 เมตร หนา 0.15 เมตร หรือพื้นที่ไม่น้อยกว่า 768.00 ตารางเมตร ไหล่ทางหินคลุกข้างละ 0.50 เมตร องค์การบริหารส่วนตำบลเขาน้อย อำเภอสิชล จังหวัดนครศรีธรรมราช </t>
  </si>
  <si>
    <t>1500839000100420A720</t>
  </si>
  <si>
    <t>ขยายเขตระบบประปาหมู่บ้านแบบบาดาลขนาดกลาง ที่ตั้งจุดที่ดินนายนุสร ศรีสว่าง หมู่ที่ 6 บ้านทุ่งขันหมาก ตำบลเขาน้อย โดยวางท่อประปา ท่อ PVC แข็ง เส้นผ่านศูนย์กลาง 3 นิ้ว ชั้นคุณภาพ 8.5 มอก. ระยะทางไม่น้อยกว่า 570 เมตร พื้นที่หมู่ที่ 6 ตำบลเขาน้อย องค์การบริหารส่วนตำบลเขาน้อย อำเภอสิชล จังหวัดนครศรีธรรมราช</t>
  </si>
  <si>
    <t>15008390001004209140</t>
  </si>
  <si>
    <t>ซ่อมสร้างถนนผิวจราจรคอนกรีตเสริมเหล็ก รหัสทางหลวงท้องถิ่น นศ.ถ.169-69 สายนศ.3067 แยก ทล.401 (กม.ที่ 75+800) - บ้านน้ำร้อน หมู่ที่ 1 บ้านน้ำร้อน ตำบลสี่ขีด กว้าง 6.00 เมตร ยาว 300.00 เมตร หนา 0.15 เมตร หรือมีพื้นที่ไม่น้อยกว่า 1,800 ตารางเมตร องค์การบริหารส่วนตำบลสี่ขีด อำเภอสิชล จังหวัดนครศรีธรรมราช</t>
  </si>
  <si>
    <t>15008390001004209141</t>
  </si>
  <si>
    <t>ก่อสร้าง/ซ่อมแซมถนนลาดยางแอสฟัลท์ติกคอนกรีต รหัสทางหลวงท้องถิ่น นศ.ถ.68-006 สายปากเหมือง - เขตรามแก้ว (แม่ชะม้อย) หมู่ที่ 3 บ้านแหลมราษฎร์ ตำบลควนชะลิก ช่วงที่ 1 ทำการซ่อมแซมผิวจราจรชำรุด หนา 0.05 เมตร หรือพื้นที่ไม่น้อยกว่า 2,570.81 ตารางเมตร และก่อสร้าง ช่วงที่ 2 STA.2+638 ถึง STA.3+133 ผิวจราจร กว้าง 6.00 เมตร ยาว 495.00 เมตร หนา 0.05 เมตร หรือมีพื้นที่ไม่น้อยกว่า 2,970.00 ตารางเมตร องค์การบริหารส่วนตำบลควนชะลิก  อำเภอหัวไทร  จังหวัดนครศรีธรรมราช</t>
  </si>
  <si>
    <t>15008390001004209142</t>
  </si>
  <si>
    <t>ก่อสร้างถนนคอนกรีตเสริมเหล็ก รหัสทางหลวงท้องถิ่น นศ.ถ.89-005 สายบ้านนายประนอม - คลองพระราชดำริ หมู่ที่ 7 บ้านโคกยาง ตำบลทรายขาว กว้าง 5.00 เมตร ยาว 440.00 เมตร หนา 0.15 เมตร หรือมีพื้นที่ไม่น้อยกว่า 2,200.00 ตารางเมตร องค์การบริหารส่วนตำบลทรายขาว อำเภอหัวไทร จังหวัดนครศรีธรรมราช</t>
  </si>
  <si>
    <t>15008390001004209143</t>
  </si>
  <si>
    <t>ก่อสร้างถนนคอนกรีตเสริมเหล็กสายซอยประปาหมู่ 2 กม.ที่ 0+300 ถึง กม.ที่ 0+550 รหัสทางหลวงท้องถิ่น นศ.ถ. 141-13 หมู่ที่ 2 ตำบลบ้านราม กว้าง 4.00 เมตร ยาว 250.00 เมตร หนา 0.15 เมตร หรือมีพื้นที่ไม่น้อยกว่า 1,000.00 ตารางเมตร องค์การบริหารส่วนตำบลบ้านราม อำเภอหัวไทร จังหวัดนครศรีธรรมราช</t>
  </si>
  <si>
    <t>15008390001004209144</t>
  </si>
  <si>
    <t>ปรับปรุงซ่อมแซมถนนสายขอบเหมืองนานายสมัย รหัสทางหลวงท้องถิ่น นศ.ถ. 159-25 หมู่ที่ 3 บ้านโพรงจระเข้ ตำบลรามแก้ว กว้าง 3.00 เมตร ยาว 985.00 เมตร หนา 0.25 เมตร หรือมีพื้นที่ไม่น้อยกว่า 2,955.00 ตารางเมตร องค์การบริหารส่วนตำบลรามแก้ว อำเภอหัวไทร จังหวัดนครศรีธรรมราช</t>
  </si>
  <si>
    <t>15008390001004209145</t>
  </si>
  <si>
    <t>ก่อสร้างถนนคอนกรีตเสริมเหล็ก รหัสทางหลวงท้องถิ่น นศ.ถ 180-43 สายท่าเสาร์ - อ่าวบ่อ หมู่ที่ 6 บ้านโคกหลวง กว้าง 4.00 เมตร ยาว 590.00 เมตร หนา 0.15 เมตร หรือมีพื้นที่ไม่น้อยกว่า 2,360.00 ตารางเมตร องค์การบริหารส่วนตำบลหัวไทร อำเภอหัวไทร จังหวัดนครศรีธรรมราช</t>
  </si>
  <si>
    <t>ลงชื่อ</t>
  </si>
  <si>
    <t>ผู้รายงาน</t>
  </si>
  <si>
    <t>ผู้รับรองรายงาน</t>
  </si>
  <si>
    <t>(..............................................................................)</t>
  </si>
  <si>
    <t>สรุปภาพรวมการใช้จ่ายงบประมาณเงินอุดหนุนเฉพาะกิจ ประจำปีงบประมาณ พ.ศ. 2569</t>
  </si>
  <si>
    <t>แผนงานยุทธศาสตร์ส่งเสริมการกระจายอำนาจให้แก่องค์กรปกครองส่วนท้องถิ่น</t>
  </si>
  <si>
    <t>พ.ร.บ. 2569</t>
  </si>
  <si>
    <t>รวมทั้งสิ้น</t>
  </si>
  <si>
    <t>รายการ</t>
  </si>
  <si>
    <t>2. ขอส่งคืนงบประมาณแต่ยังไม่มีหนังสือจังหวัด</t>
  </si>
  <si>
    <t>3. ไม่พร้อมดำเนินการแต่ยังไม่ส่งคืนงบประมาณ</t>
  </si>
  <si>
    <t>วงเงินสัญญา</t>
  </si>
  <si>
    <t>ผลการเบิกจ่าย</t>
  </si>
  <si>
    <t>ยังไม่ได้รายงานผล</t>
  </si>
  <si>
    <t>จัดสรร</t>
  </si>
  <si>
    <t>การอนุมัติให้ใช้เงินเหลือจ่าย</t>
  </si>
  <si>
    <t>จังหวัดรายงานส่งคืนงบประมาณ 
(ส่งหนังสือและไฟล์ Excel ทางอีเมล subsidy2569@gmail.com)</t>
  </si>
  <si>
    <t>คงเหลืองบประมาณที่จังหวัด</t>
  </si>
  <si>
    <t>เงินค้างที่จังหวัด (รายการที่ก่อหนี้แล้ว)</t>
  </si>
  <si>
    <t>เงินค้างที่จังหวัด (รายการที่ยังไม่ได้ก่อหนี้)</t>
  </si>
  <si>
    <t>กองบริหารงานท้องถิ่น (กลุ่มงานกระจายอำนาจและงบประมาณเงินอุดหนุนท้องถิ่น)</t>
  </si>
  <si>
    <t>ข้อมูลประมวลผลภายหลังจาก อปท. รายงานผ่านระบบ e-Plan ณ วันที่ 14 สิงหาคม 2569 เวลา 18.00 น.</t>
  </si>
  <si>
    <t>ปลัด.........................................................................</t>
  </si>
  <si>
    <t>นายก..............................................................................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</si>
</sst>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87" formatCode="_(* #,##0.00_);_(* \(#,##0.00\);_(* &quot;-&quot;??_);_(@_)"/>
    <numFmt numFmtId="188" formatCode="_-* #,##0_-;\-* #,##0_-;_-* &quot;-&quot;??_-;_-@_-"/>
    <numFmt numFmtId="189" formatCode="[$-187041E]d\ mmmm\ yyyy;@"/>
    <numFmt numFmtId="190" formatCode="#,##0;\-#,##0;;"/>
    <numFmt numFmtId="191" formatCode="#,##0.00_ ;\-#,##0.00\ "/>
    <numFmt numFmtId="192" formatCode="#,##0.00;\-#,##0.00;;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FF"/>
      <name val="TH SarabunPSK"/>
      <family val="2"/>
    </font>
    <font>
      <b/>
      <sz val="16"/>
      <color rgb="FFFF0000"/>
      <name val="TH SarabunPSK"/>
      <family val="2"/>
    </font>
    <font>
      <sz val="20"/>
      <name val="TH SarabunPSK"/>
      <family val="2"/>
    </font>
    <font>
      <sz val="16"/>
      <color rgb="FF0000FF"/>
      <name val="TH SarabunPSK"/>
      <family val="2"/>
    </font>
    <font>
      <sz val="16"/>
      <color rgb="FFFF0000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8B"/>
        <bgColor indexed="64"/>
      </patternFill>
    </fill>
    <fill>
      <patternFill patternType="solid">
        <fgColor rgb="FFD9F1FF"/>
        <bgColor indexed="64"/>
      </patternFill>
    </fill>
    <fill>
      <patternFill patternType="solid">
        <fgColor rgb="FFB7E0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5F7FB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7E1F5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rgb="FFE0E0E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5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top" wrapText="1"/>
    </xf>
    <xf numFmtId="0" fontId="7" fillId="6" borderId="2" xfId="0" applyFont="1" applyFill="1" applyBorder="1" applyAlignment="1">
      <alignment horizontal="center" vertical="top" wrapText="1"/>
    </xf>
    <xf numFmtId="0" fontId="7" fillId="7" borderId="2" xfId="0" applyFont="1" applyFill="1" applyBorder="1" applyAlignment="1">
      <alignment horizontal="center" vertical="top" shrinkToFit="1"/>
    </xf>
    <xf numFmtId="0" fontId="7" fillId="4" borderId="2" xfId="0" applyFont="1" applyFill="1" applyBorder="1" applyAlignment="1">
      <alignment horizontal="center" vertical="top" shrinkToFit="1"/>
    </xf>
    <xf numFmtId="0" fontId="7" fillId="8" borderId="2" xfId="0" applyFont="1" applyFill="1" applyBorder="1" applyAlignment="1">
      <alignment horizontal="center" vertical="top" shrinkToFit="1"/>
    </xf>
    <xf numFmtId="0" fontId="2" fillId="8" borderId="2" xfId="0" applyFont="1" applyFill="1" applyBorder="1" applyAlignment="1">
      <alignment horizontal="center" vertical="top" shrinkToFit="1"/>
    </xf>
    <xf numFmtId="0" fontId="2" fillId="5" borderId="2" xfId="0" applyFont="1" applyFill="1" applyBorder="1" applyAlignment="1">
      <alignment horizontal="center" vertical="top" shrinkToFit="1"/>
    </xf>
    <xf numFmtId="3" fontId="3" fillId="0" borderId="2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 shrinkToFit="1"/>
    </xf>
    <xf numFmtId="0" fontId="5" fillId="0" borderId="2" xfId="0" applyFont="1" applyBorder="1" applyAlignment="1">
      <alignment vertical="top" shrinkToFit="1"/>
    </xf>
    <xf numFmtId="0" fontId="5" fillId="0" borderId="2" xfId="0" applyFont="1" applyBorder="1" applyAlignment="1">
      <alignment vertical="top" wrapText="1"/>
    </xf>
    <xf numFmtId="188" fontId="3" fillId="0" borderId="2" xfId="1" applyNumberFormat="1" applyFont="1" applyBorder="1" applyAlignment="1">
      <alignment vertical="top"/>
    </xf>
    <xf numFmtId="187" fontId="2" fillId="0" borderId="2" xfId="1" applyFont="1" applyBorder="1" applyAlignment="1">
      <alignment vertical="top"/>
    </xf>
    <xf numFmtId="3" fontId="7" fillId="0" borderId="2" xfId="1" applyNumberFormat="1" applyFont="1" applyFill="1" applyBorder="1" applyAlignment="1">
      <alignment horizontal="left" vertical="top" wrapText="1" shrinkToFit="1"/>
    </xf>
    <xf numFmtId="0" fontId="2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187" fontId="3" fillId="0" borderId="2" xfId="1" applyFont="1" applyBorder="1" applyAlignment="1">
      <alignment vertical="top"/>
    </xf>
    <xf numFmtId="187" fontId="2" fillId="0" borderId="2" xfId="0" applyNumberFormat="1" applyFont="1" applyBorder="1" applyAlignment="1">
      <alignment vertical="top"/>
    </xf>
    <xf numFmtId="187" fontId="3" fillId="0" borderId="2" xfId="1" applyFont="1" applyBorder="1" applyAlignment="1">
      <alignment horizontal="left" vertical="top"/>
    </xf>
    <xf numFmtId="187" fontId="3" fillId="0" borderId="2" xfId="1" applyFont="1" applyBorder="1" applyAlignment="1">
      <alignment horizontal="left" vertical="top" shrinkToFit="1"/>
    </xf>
    <xf numFmtId="187" fontId="7" fillId="0" borderId="2" xfId="0" applyNumberFormat="1" applyFont="1" applyBorder="1" applyAlignment="1">
      <alignment horizontal="left" vertical="top" shrinkToFit="1"/>
    </xf>
    <xf numFmtId="3" fontId="3" fillId="0" borderId="2" xfId="1" applyNumberFormat="1" applyFont="1" applyFill="1" applyBorder="1" applyAlignment="1">
      <alignment horizontal="left" vertical="top" wrapText="1" shrinkToFit="1"/>
    </xf>
    <xf numFmtId="0" fontId="2" fillId="9" borderId="2" xfId="1" applyNumberFormat="1" applyFont="1" applyFill="1" applyBorder="1" applyAlignment="1">
      <alignment horizontal="left" vertical="top" wrapText="1" shrinkToFit="1"/>
    </xf>
    <xf numFmtId="189" fontId="3" fillId="9" borderId="2" xfId="1" applyNumberFormat="1" applyFont="1" applyFill="1" applyBorder="1" applyAlignment="1">
      <alignment horizontal="left" vertical="top" shrinkToFit="1"/>
    </xf>
    <xf numFmtId="0" fontId="3" fillId="9" borderId="2" xfId="1" applyNumberFormat="1" applyFont="1" applyFill="1" applyBorder="1" applyAlignment="1">
      <alignment horizontal="left" vertical="top" wrapText="1" shrinkToFit="1"/>
    </xf>
    <xf numFmtId="0" fontId="2" fillId="0" borderId="2" xfId="1" applyNumberFormat="1" applyFont="1" applyFill="1" applyBorder="1" applyAlignment="1" applyProtection="1">
      <alignment horizontal="left" vertical="top" wrapText="1" shrinkToFit="1"/>
      <protection locked="0"/>
    </xf>
    <xf numFmtId="189" fontId="3" fillId="0" borderId="2" xfId="1" applyNumberFormat="1" applyFont="1" applyFill="1" applyBorder="1" applyAlignment="1" applyProtection="1">
      <alignment horizontal="left" vertical="top" shrinkToFit="1"/>
      <protection locked="0"/>
    </xf>
    <xf numFmtId="0" fontId="3" fillId="0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7" fillId="0" borderId="2" xfId="0" applyNumberFormat="1" applyFont="1" applyBorder="1" applyAlignment="1">
      <alignment horizontal="center" vertical="top" shrinkToFit="1"/>
    </xf>
    <xf numFmtId="0" fontId="7" fillId="9" borderId="2" xfId="1" applyNumberFormat="1" applyFont="1" applyFill="1" applyBorder="1" applyAlignment="1">
      <alignment horizontal="left" vertical="top" wrapText="1" shrinkToFit="1"/>
    </xf>
    <xf numFmtId="0" fontId="2" fillId="4" borderId="2" xfId="0" applyFont="1" applyFill="1" applyBorder="1" applyAlignment="1">
      <alignment vertical="top"/>
    </xf>
    <xf numFmtId="188" fontId="2" fillId="4" borderId="2" xfId="1" applyNumberFormat="1" applyFont="1" applyFill="1" applyBorder="1" applyAlignment="1">
      <alignment vertical="top" shrinkToFit="1"/>
    </xf>
    <xf numFmtId="187" fontId="2" fillId="4" borderId="2" xfId="1" applyFont="1" applyFill="1" applyBorder="1" applyAlignment="1">
      <alignment vertical="top" shrinkToFit="1"/>
    </xf>
    <xf numFmtId="0" fontId="2" fillId="4" borderId="2" xfId="1" applyNumberFormat="1" applyFont="1" applyFill="1" applyBorder="1" applyAlignment="1">
      <alignment horizontal="center" vertical="top" shrinkToFit="1"/>
    </xf>
    <xf numFmtId="3" fontId="2" fillId="6" borderId="0" xfId="1" applyNumberFormat="1" applyFont="1" applyFill="1" applyBorder="1" applyAlignment="1">
      <alignment vertical="top" shrinkToFit="1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11" borderId="2" xfId="0" applyFont="1" applyFill="1" applyBorder="1" applyAlignment="1">
      <alignment horizontal="center" vertical="top"/>
    </xf>
    <xf numFmtId="190" fontId="2" fillId="11" borderId="6" xfId="1" applyNumberFormat="1" applyFont="1" applyFill="1" applyBorder="1" applyAlignment="1">
      <alignment horizontal="center" vertical="top"/>
    </xf>
    <xf numFmtId="190" fontId="2" fillId="11" borderId="6" xfId="1" applyNumberFormat="1" applyFont="1" applyFill="1" applyBorder="1" applyAlignment="1">
      <alignment vertical="top"/>
    </xf>
    <xf numFmtId="191" fontId="5" fillId="0" borderId="0" xfId="0" applyNumberFormat="1" applyFont="1"/>
    <xf numFmtId="0" fontId="4" fillId="12" borderId="2" xfId="0" applyFont="1" applyFill="1" applyBorder="1" applyAlignment="1">
      <alignment vertical="top"/>
    </xf>
    <xf numFmtId="190" fontId="2" fillId="12" borderId="2" xfId="1" applyNumberFormat="1" applyFont="1" applyFill="1" applyBorder="1" applyAlignment="1">
      <alignment horizontal="center" vertical="top"/>
    </xf>
    <xf numFmtId="190" fontId="2" fillId="12" borderId="2" xfId="1" applyNumberFormat="1" applyFont="1" applyFill="1" applyBorder="1" applyAlignment="1">
      <alignment vertical="top"/>
    </xf>
    <xf numFmtId="0" fontId="5" fillId="0" borderId="2" xfId="0" applyFont="1" applyBorder="1" applyAlignment="1">
      <alignment horizontal="left" vertical="top" indent="1"/>
    </xf>
    <xf numFmtId="190" fontId="3" fillId="0" borderId="2" xfId="1" applyNumberFormat="1" applyFont="1" applyFill="1" applyBorder="1" applyAlignment="1">
      <alignment horizontal="center" vertical="top"/>
    </xf>
    <xf numFmtId="190" fontId="3" fillId="0" borderId="2" xfId="1" applyNumberFormat="1" applyFont="1" applyFill="1" applyBorder="1" applyAlignment="1">
      <alignment vertical="top"/>
    </xf>
    <xf numFmtId="190" fontId="2" fillId="0" borderId="2" xfId="1" applyNumberFormat="1" applyFont="1" applyFill="1" applyBorder="1" applyAlignment="1">
      <alignment horizontal="center" vertical="top"/>
    </xf>
    <xf numFmtId="190" fontId="2" fillId="0" borderId="2" xfId="1" applyNumberFormat="1" applyFont="1" applyFill="1" applyBorder="1" applyAlignment="1">
      <alignment vertical="top"/>
    </xf>
    <xf numFmtId="0" fontId="5" fillId="0" borderId="2" xfId="0" applyFont="1" applyBorder="1" applyAlignment="1">
      <alignment horizontal="left" vertical="top" wrapText="1" indent="1"/>
    </xf>
    <xf numFmtId="0" fontId="9" fillId="0" borderId="2" xfId="0" applyFont="1" applyBorder="1" applyAlignment="1">
      <alignment horizontal="left" vertical="top" indent="3"/>
    </xf>
    <xf numFmtId="192" fontId="3" fillId="0" borderId="2" xfId="1" applyNumberFormat="1" applyFont="1" applyFill="1" applyBorder="1" applyAlignment="1">
      <alignment vertical="top"/>
    </xf>
    <xf numFmtId="192" fontId="2" fillId="0" borderId="2" xfId="1" applyNumberFormat="1" applyFont="1" applyFill="1" applyBorder="1" applyAlignment="1">
      <alignment vertical="top"/>
    </xf>
    <xf numFmtId="0" fontId="3" fillId="0" borderId="2" xfId="0" applyFont="1" applyBorder="1" applyAlignment="1">
      <alignment horizontal="left" vertical="top" indent="1"/>
    </xf>
    <xf numFmtId="192" fontId="2" fillId="12" borderId="2" xfId="1" applyNumberFormat="1" applyFont="1" applyFill="1" applyBorder="1" applyAlignment="1">
      <alignment vertical="top"/>
    </xf>
    <xf numFmtId="0" fontId="4" fillId="0" borderId="2" xfId="0" applyFont="1" applyBorder="1" applyAlignment="1">
      <alignment horizontal="left" vertical="top" indent="1"/>
    </xf>
    <xf numFmtId="0" fontId="5" fillId="0" borderId="2" xfId="0" applyFont="1" applyBorder="1" applyAlignment="1">
      <alignment horizontal="left" vertical="top" indent="2"/>
    </xf>
    <xf numFmtId="190" fontId="3" fillId="9" borderId="2" xfId="1" applyNumberFormat="1" applyFont="1" applyFill="1" applyBorder="1" applyAlignment="1">
      <alignment horizontal="center" vertical="top"/>
    </xf>
    <xf numFmtId="190" fontId="3" fillId="9" borderId="2" xfId="1" applyNumberFormat="1" applyFont="1" applyFill="1" applyBorder="1" applyAlignment="1">
      <alignment vertical="top"/>
    </xf>
    <xf numFmtId="0" fontId="5" fillId="0" borderId="2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indent="1"/>
    </xf>
    <xf numFmtId="190" fontId="2" fillId="0" borderId="1" xfId="1" applyNumberFormat="1" applyFont="1" applyFill="1" applyBorder="1" applyAlignment="1">
      <alignment horizontal="center" vertical="top"/>
    </xf>
    <xf numFmtId="192" fontId="2" fillId="0" borderId="1" xfId="1" applyNumberFormat="1" applyFont="1" applyFill="1" applyBorder="1" applyAlignment="1">
      <alignment vertical="top"/>
    </xf>
    <xf numFmtId="0" fontId="4" fillId="0" borderId="7" xfId="0" applyFont="1" applyBorder="1" applyAlignment="1">
      <alignment horizontal="left" vertical="top" indent="1"/>
    </xf>
    <xf numFmtId="190" fontId="2" fillId="0" borderId="8" xfId="1" applyNumberFormat="1" applyFont="1" applyFill="1" applyBorder="1" applyAlignment="1">
      <alignment horizontal="center" vertical="top"/>
    </xf>
    <xf numFmtId="192" fontId="2" fillId="0" borderId="8" xfId="1" applyNumberFormat="1" applyFont="1" applyFill="1" applyBorder="1" applyAlignment="1">
      <alignment vertical="top"/>
    </xf>
    <xf numFmtId="192" fontId="2" fillId="0" borderId="9" xfId="1" applyNumberFormat="1" applyFont="1" applyFill="1" applyBorder="1" applyAlignment="1">
      <alignment vertical="top"/>
    </xf>
    <xf numFmtId="0" fontId="10" fillId="0" borderId="10" xfId="0" applyFont="1" applyBorder="1" applyAlignment="1">
      <alignment horizontal="left" vertical="top" wrapText="1" indent="2"/>
    </xf>
    <xf numFmtId="190" fontId="10" fillId="0" borderId="2" xfId="1" applyNumberFormat="1" applyFont="1" applyFill="1" applyBorder="1" applyAlignment="1">
      <alignment horizontal="center" vertical="top"/>
    </xf>
    <xf numFmtId="192" fontId="10" fillId="0" borderId="2" xfId="1" applyNumberFormat="1" applyFont="1" applyFill="1" applyBorder="1" applyAlignment="1">
      <alignment vertical="top"/>
    </xf>
    <xf numFmtId="190" fontId="7" fillId="0" borderId="2" xfId="1" applyNumberFormat="1" applyFont="1" applyFill="1" applyBorder="1" applyAlignment="1">
      <alignment horizontal="center" vertical="top"/>
    </xf>
    <xf numFmtId="192" fontId="7" fillId="0" borderId="11" xfId="1" applyNumberFormat="1" applyFont="1" applyFill="1" applyBorder="1" applyAlignment="1">
      <alignment vertical="top"/>
    </xf>
    <xf numFmtId="0" fontId="5" fillId="0" borderId="12" xfId="0" applyFont="1" applyBorder="1" applyAlignment="1">
      <alignment horizontal="left" vertical="top" wrapText="1" indent="2"/>
    </xf>
    <xf numFmtId="190" fontId="3" fillId="0" borderId="13" xfId="1" applyNumberFormat="1" applyFont="1" applyFill="1" applyBorder="1" applyAlignment="1">
      <alignment horizontal="center" vertical="top"/>
    </xf>
    <xf numFmtId="192" fontId="3" fillId="0" borderId="13" xfId="1" applyNumberFormat="1" applyFont="1" applyFill="1" applyBorder="1" applyAlignment="1">
      <alignment vertical="top"/>
    </xf>
    <xf numFmtId="190" fontId="2" fillId="0" borderId="13" xfId="1" applyNumberFormat="1" applyFont="1" applyFill="1" applyBorder="1" applyAlignment="1">
      <alignment horizontal="center" vertical="top"/>
    </xf>
    <xf numFmtId="192" fontId="2" fillId="0" borderId="14" xfId="1" applyNumberFormat="1" applyFont="1" applyFill="1" applyBorder="1" applyAlignment="1">
      <alignment vertical="top"/>
    </xf>
    <xf numFmtId="0" fontId="6" fillId="0" borderId="0" xfId="0" applyFont="1" applyAlignment="1">
      <alignment horizontal="right"/>
    </xf>
    <xf numFmtId="190" fontId="5" fillId="0" borderId="0" xfId="0" applyNumberFormat="1" applyFont="1"/>
    <xf numFmtId="188" fontId="5" fillId="0" borderId="0" xfId="1" applyNumberFormat="1" applyFont="1"/>
    <xf numFmtId="0" fontId="8" fillId="0" borderId="0" xfId="0" applyFont="1" applyAlignment="1">
      <alignment horizontal="center" vertical="top"/>
    </xf>
    <xf numFmtId="0" fontId="4" fillId="1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shrinkToFit="1"/>
    </xf>
    <xf numFmtId="0" fontId="7" fillId="4" borderId="5" xfId="0" applyFont="1" applyFill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center" shrinkToFit="1"/>
    </xf>
    <xf numFmtId="0" fontId="2" fillId="5" borderId="2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10" borderId="1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23D21-3077-4DDB-9293-4AA7B5BFF72F}">
  <sheetPr codeName="Sheet2" filterMode="1">
    <tabColor rgb="FFFFFF00"/>
    <pageSetUpPr fitToPage="1"/>
  </sheetPr>
  <dimension ref="A1:Z244"/>
  <sheetViews>
    <sheetView tabSelected="1" view="pageBreakPreview" zoomScale="90" zoomScaleNormal="90" zoomScaleSheetLayoutView="90" workbookViewId="0">
      <pane xSplit="6" ySplit="6" topLeftCell="G12" activePane="bottomRight" state="frozen"/>
      <selection pane="topRight" activeCell="G1" sqref="G1"/>
      <selection pane="bottomLeft" activeCell="A7" sqref="A7"/>
      <selection pane="bottomRight" activeCell="I51" sqref="I51"/>
    </sheetView>
  </sheetViews>
  <sheetFormatPr defaultColWidth="7.875" defaultRowHeight="24" x14ac:dyDescent="0.2"/>
  <cols>
    <col min="1" max="1" width="6.625" style="1" customWidth="1"/>
    <col min="2" max="2" width="17.5" style="51" customWidth="1"/>
    <col min="3" max="4" width="13.75" style="51" customWidth="1"/>
    <col min="5" max="5" width="14.75" style="51" customWidth="1"/>
    <col min="6" max="6" width="35" style="1" customWidth="1"/>
    <col min="7" max="7" width="13.625" style="1" customWidth="1"/>
    <col min="8" max="8" width="14.75" style="1" customWidth="1"/>
    <col min="9" max="9" width="19.375" style="1" customWidth="1"/>
    <col min="10" max="10" width="31.75" style="1" customWidth="1"/>
    <col min="11" max="12" width="21.25" style="1" customWidth="1"/>
    <col min="13" max="13" width="21.375" style="1" customWidth="1"/>
    <col min="14" max="14" width="24.25" style="1" customWidth="1"/>
    <col min="15" max="15" width="27.25" style="1" customWidth="1"/>
    <col min="16" max="16" width="20.625" style="1" customWidth="1"/>
    <col min="17" max="17" width="17" style="1" bestFit="1" customWidth="1"/>
    <col min="18" max="18" width="17.625" style="1" bestFit="1" customWidth="1"/>
    <col min="19" max="19" width="14.75" style="1" customWidth="1"/>
    <col min="20" max="20" width="19.125" style="1" bestFit="1" customWidth="1"/>
    <col min="21" max="21" width="23.5" style="1" bestFit="1" customWidth="1"/>
    <col min="22" max="22" width="17.625" style="1" bestFit="1" customWidth="1"/>
    <col min="23" max="23" width="17.375" style="1" bestFit="1" customWidth="1"/>
    <col min="24" max="24" width="22.625" style="1" customWidth="1"/>
    <col min="25" max="25" width="45.25" style="1" customWidth="1"/>
    <col min="26" max="26" width="18" style="1" customWidth="1"/>
    <col min="27" max="16384" width="7.875" style="1"/>
  </cols>
  <sheetData>
    <row r="1" spans="1:26" x14ac:dyDescent="0.2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26" s="2" customFormat="1" x14ac:dyDescent="0.2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26" s="2" customFormat="1" x14ac:dyDescent="0.2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26" x14ac:dyDescent="0.2">
      <c r="A4" s="3" t="s">
        <v>2</v>
      </c>
      <c r="B4" s="4"/>
      <c r="C4" s="4"/>
      <c r="D4" s="4"/>
      <c r="E4" s="4"/>
      <c r="F4" s="5"/>
      <c r="G4" s="5"/>
      <c r="H4" s="5"/>
      <c r="L4" s="6" t="s">
        <v>3</v>
      </c>
      <c r="M4" s="6"/>
      <c r="N4" s="6"/>
      <c r="O4" s="6"/>
    </row>
    <row r="5" spans="1:26" ht="21" customHeight="1" x14ac:dyDescent="0.2">
      <c r="A5" s="102" t="s">
        <v>4</v>
      </c>
      <c r="B5" s="104" t="s">
        <v>5</v>
      </c>
      <c r="C5" s="104"/>
      <c r="D5" s="104"/>
      <c r="E5" s="104"/>
      <c r="F5" s="104"/>
      <c r="G5" s="104"/>
      <c r="H5" s="104"/>
      <c r="I5" s="105" t="s">
        <v>6</v>
      </c>
      <c r="J5" s="106"/>
      <c r="K5" s="105" t="s">
        <v>7</v>
      </c>
      <c r="L5" s="106"/>
      <c r="M5" s="107" t="s">
        <v>8</v>
      </c>
      <c r="N5" s="108"/>
      <c r="O5" s="108"/>
      <c r="P5" s="108"/>
      <c r="Q5" s="108"/>
      <c r="R5" s="109"/>
      <c r="S5" s="107" t="s">
        <v>9</v>
      </c>
      <c r="T5" s="108"/>
      <c r="U5" s="108"/>
      <c r="V5" s="109"/>
      <c r="W5" s="110" t="s">
        <v>10</v>
      </c>
      <c r="X5" s="110"/>
      <c r="Y5" s="110"/>
      <c r="Z5" s="7" t="s">
        <v>11</v>
      </c>
    </row>
    <row r="6" spans="1:26" ht="48" x14ac:dyDescent="0.2">
      <c r="A6" s="103"/>
      <c r="B6" s="8" t="s">
        <v>12</v>
      </c>
      <c r="C6" s="9" t="s">
        <v>13</v>
      </c>
      <c r="D6" s="9" t="s">
        <v>14</v>
      </c>
      <c r="E6" s="9" t="s">
        <v>15</v>
      </c>
      <c r="F6" s="8" t="s">
        <v>16</v>
      </c>
      <c r="G6" s="8" t="s">
        <v>17</v>
      </c>
      <c r="H6" s="8" t="s">
        <v>18</v>
      </c>
      <c r="I6" s="10" t="s">
        <v>19</v>
      </c>
      <c r="J6" s="11" t="s">
        <v>20</v>
      </c>
      <c r="K6" s="12" t="s">
        <v>21</v>
      </c>
      <c r="L6" s="11" t="s">
        <v>22</v>
      </c>
      <c r="M6" s="13" t="s">
        <v>23</v>
      </c>
      <c r="N6" s="14" t="s">
        <v>24</v>
      </c>
      <c r="O6" s="14" t="s">
        <v>25</v>
      </c>
      <c r="P6" s="15" t="s">
        <v>26</v>
      </c>
      <c r="Q6" s="16" t="s">
        <v>27</v>
      </c>
      <c r="R6" s="16" t="s">
        <v>28</v>
      </c>
      <c r="S6" s="16" t="s">
        <v>29</v>
      </c>
      <c r="T6" s="17" t="s">
        <v>30</v>
      </c>
      <c r="U6" s="17" t="s">
        <v>31</v>
      </c>
      <c r="V6" s="18" t="s">
        <v>32</v>
      </c>
      <c r="W6" s="19" t="s">
        <v>33</v>
      </c>
      <c r="X6" s="19" t="s">
        <v>34</v>
      </c>
      <c r="Y6" s="7" t="s">
        <v>35</v>
      </c>
      <c r="Z6" s="7" t="s">
        <v>11</v>
      </c>
    </row>
    <row r="7" spans="1:26" ht="264" hidden="1" x14ac:dyDescent="0.2">
      <c r="A7" s="20">
        <f>SUBTOTAL(3,$B$7:B7)</f>
        <v>0</v>
      </c>
      <c r="B7" s="42" t="s">
        <v>36</v>
      </c>
      <c r="C7" s="22" t="s">
        <v>37</v>
      </c>
      <c r="D7" s="22" t="s">
        <v>38</v>
      </c>
      <c r="E7" s="22" t="s">
        <v>39</v>
      </c>
      <c r="F7" s="23" t="s">
        <v>40</v>
      </c>
      <c r="G7" s="24">
        <v>8112000</v>
      </c>
      <c r="H7" s="25">
        <v>0</v>
      </c>
      <c r="I7" s="35" t="s">
        <v>41</v>
      </c>
      <c r="J7" s="36"/>
      <c r="K7" s="37"/>
      <c r="L7" s="38"/>
      <c r="M7" s="27" t="s">
        <v>41</v>
      </c>
      <c r="N7" s="28" t="s">
        <v>41</v>
      </c>
      <c r="O7" s="28" t="s">
        <v>42</v>
      </c>
      <c r="P7" s="29" t="s">
        <v>43</v>
      </c>
      <c r="Q7" s="30">
        <v>0</v>
      </c>
      <c r="R7" s="30">
        <v>0</v>
      </c>
      <c r="S7" s="30">
        <v>8112000</v>
      </c>
      <c r="T7" s="30">
        <v>0</v>
      </c>
      <c r="U7" s="30">
        <v>0</v>
      </c>
      <c r="V7" s="31">
        <v>0</v>
      </c>
      <c r="W7" s="32" t="s">
        <v>44</v>
      </c>
      <c r="X7" s="33" t="s">
        <v>45</v>
      </c>
      <c r="Y7" s="34" t="s">
        <v>46</v>
      </c>
      <c r="Z7" s="34" t="s">
        <v>47</v>
      </c>
    </row>
    <row r="8" spans="1:26" ht="312" hidden="1" x14ac:dyDescent="0.2">
      <c r="A8" s="20">
        <f>SUBTOTAL(3,$B$7:B8)</f>
        <v>0</v>
      </c>
      <c r="B8" s="21" t="s">
        <v>48</v>
      </c>
      <c r="C8" s="22" t="s">
        <v>37</v>
      </c>
      <c r="D8" s="22" t="s">
        <v>49</v>
      </c>
      <c r="E8" s="22" t="s">
        <v>50</v>
      </c>
      <c r="F8" s="23" t="s">
        <v>51</v>
      </c>
      <c r="G8" s="24">
        <v>5020000</v>
      </c>
      <c r="H8" s="25">
        <v>3550000</v>
      </c>
      <c r="I8" s="35" t="s">
        <v>52</v>
      </c>
      <c r="J8" s="36"/>
      <c r="K8" s="37"/>
      <c r="L8" s="38"/>
      <c r="M8" s="27" t="s">
        <v>52</v>
      </c>
      <c r="N8" s="28" t="s">
        <v>52</v>
      </c>
      <c r="O8" s="28" t="s">
        <v>53</v>
      </c>
      <c r="P8" s="29" t="s">
        <v>54</v>
      </c>
      <c r="Q8" s="30">
        <v>3550000</v>
      </c>
      <c r="R8" s="30">
        <v>0</v>
      </c>
      <c r="S8" s="30">
        <v>1470000</v>
      </c>
      <c r="T8" s="30">
        <v>0</v>
      </c>
      <c r="U8" s="30">
        <v>0</v>
      </c>
      <c r="V8" s="31">
        <v>0</v>
      </c>
      <c r="W8" s="32" t="s">
        <v>44</v>
      </c>
      <c r="X8" s="33" t="s">
        <v>45</v>
      </c>
      <c r="Y8" s="34" t="s">
        <v>46</v>
      </c>
      <c r="Z8" s="34" t="s">
        <v>55</v>
      </c>
    </row>
    <row r="9" spans="1:26" ht="288" hidden="1" x14ac:dyDescent="0.2">
      <c r="A9" s="20">
        <f>SUBTOTAL(3,$B$7:B9)</f>
        <v>0</v>
      </c>
      <c r="B9" s="42" t="s">
        <v>56</v>
      </c>
      <c r="C9" s="22" t="s">
        <v>37</v>
      </c>
      <c r="D9" s="22" t="s">
        <v>49</v>
      </c>
      <c r="E9" s="22" t="s">
        <v>57</v>
      </c>
      <c r="F9" s="23" t="s">
        <v>58</v>
      </c>
      <c r="G9" s="24">
        <v>9854000</v>
      </c>
      <c r="H9" s="25">
        <v>8790000</v>
      </c>
      <c r="I9" s="35" t="s">
        <v>59</v>
      </c>
      <c r="J9" s="36"/>
      <c r="K9" s="37"/>
      <c r="L9" s="38"/>
      <c r="M9" s="27" t="s">
        <v>59</v>
      </c>
      <c r="N9" s="28" t="s">
        <v>52</v>
      </c>
      <c r="O9" s="28" t="s">
        <v>53</v>
      </c>
      <c r="P9" s="29" t="s">
        <v>54</v>
      </c>
      <c r="Q9" s="30">
        <v>8790000</v>
      </c>
      <c r="R9" s="30">
        <v>8790000</v>
      </c>
      <c r="S9" s="30">
        <v>19000</v>
      </c>
      <c r="T9" s="30">
        <v>0</v>
      </c>
      <c r="U9" s="30">
        <v>1045000</v>
      </c>
      <c r="V9" s="31">
        <v>0</v>
      </c>
      <c r="W9" s="32" t="s">
        <v>44</v>
      </c>
      <c r="X9" s="33" t="s">
        <v>45</v>
      </c>
      <c r="Y9" s="34" t="s">
        <v>46</v>
      </c>
      <c r="Z9" s="34" t="s">
        <v>55</v>
      </c>
    </row>
    <row r="10" spans="1:26" ht="384" hidden="1" x14ac:dyDescent="0.2">
      <c r="A10" s="20">
        <f>SUBTOTAL(3,$B$7:B10)</f>
        <v>0</v>
      </c>
      <c r="B10" s="21" t="s">
        <v>60</v>
      </c>
      <c r="C10" s="22" t="s">
        <v>37</v>
      </c>
      <c r="D10" s="22" t="s">
        <v>49</v>
      </c>
      <c r="E10" s="22" t="s">
        <v>61</v>
      </c>
      <c r="F10" s="23" t="s">
        <v>62</v>
      </c>
      <c r="G10" s="24">
        <v>3525000</v>
      </c>
      <c r="H10" s="25">
        <v>2820000</v>
      </c>
      <c r="I10" s="35" t="s">
        <v>52</v>
      </c>
      <c r="J10" s="36"/>
      <c r="K10" s="37"/>
      <c r="L10" s="38"/>
      <c r="M10" s="27" t="s">
        <v>52</v>
      </c>
      <c r="N10" s="28" t="s">
        <v>52</v>
      </c>
      <c r="O10" s="28" t="s">
        <v>53</v>
      </c>
      <c r="P10" s="29" t="s">
        <v>54</v>
      </c>
      <c r="Q10" s="30">
        <v>2820000</v>
      </c>
      <c r="R10" s="30">
        <v>0</v>
      </c>
      <c r="S10" s="30">
        <v>705000</v>
      </c>
      <c r="T10" s="30">
        <v>0</v>
      </c>
      <c r="U10" s="30">
        <v>0</v>
      </c>
      <c r="V10" s="31">
        <v>0</v>
      </c>
      <c r="W10" s="32" t="s">
        <v>44</v>
      </c>
      <c r="X10" s="33" t="s">
        <v>63</v>
      </c>
      <c r="Y10" s="34" t="s">
        <v>64</v>
      </c>
      <c r="Z10" s="34" t="s">
        <v>55</v>
      </c>
    </row>
    <row r="11" spans="1:26" ht="264" hidden="1" x14ac:dyDescent="0.2">
      <c r="A11" s="20">
        <f>SUBTOTAL(3,$B$7:B11)</f>
        <v>0</v>
      </c>
      <c r="B11" s="42" t="s">
        <v>65</v>
      </c>
      <c r="C11" s="22" t="s">
        <v>37</v>
      </c>
      <c r="D11" s="22" t="s">
        <v>49</v>
      </c>
      <c r="E11" s="22" t="s">
        <v>66</v>
      </c>
      <c r="F11" s="23" t="s">
        <v>67</v>
      </c>
      <c r="G11" s="24">
        <v>7428000</v>
      </c>
      <c r="H11" s="25">
        <v>3570000</v>
      </c>
      <c r="I11" s="35" t="s">
        <v>52</v>
      </c>
      <c r="J11" s="36"/>
      <c r="K11" s="37"/>
      <c r="L11" s="38"/>
      <c r="M11" s="27" t="s">
        <v>52</v>
      </c>
      <c r="N11" s="28" t="s">
        <v>52</v>
      </c>
      <c r="O11" s="28" t="s">
        <v>53</v>
      </c>
      <c r="P11" s="29" t="s">
        <v>54</v>
      </c>
      <c r="Q11" s="30">
        <v>3570000</v>
      </c>
      <c r="R11" s="30">
        <v>0</v>
      </c>
      <c r="S11" s="30">
        <v>3858000</v>
      </c>
      <c r="T11" s="30">
        <v>0</v>
      </c>
      <c r="U11" s="30">
        <v>0</v>
      </c>
      <c r="V11" s="31">
        <v>0</v>
      </c>
      <c r="W11" s="32" t="s">
        <v>44</v>
      </c>
      <c r="X11" s="33" t="s">
        <v>45</v>
      </c>
      <c r="Y11" s="34" t="s">
        <v>46</v>
      </c>
      <c r="Z11" s="34" t="s">
        <v>55</v>
      </c>
    </row>
    <row r="12" spans="1:26" ht="192" x14ac:dyDescent="0.2">
      <c r="A12" s="20">
        <f>SUBTOTAL(3,$B$7:B12)</f>
        <v>1</v>
      </c>
      <c r="B12" s="42" t="s">
        <v>68</v>
      </c>
      <c r="C12" s="22" t="s">
        <v>37</v>
      </c>
      <c r="D12" s="22" t="s">
        <v>49</v>
      </c>
      <c r="E12" s="22" t="s">
        <v>69</v>
      </c>
      <c r="F12" s="23" t="s">
        <v>70</v>
      </c>
      <c r="G12" s="24">
        <v>7282000</v>
      </c>
      <c r="H12" s="25">
        <v>7282000</v>
      </c>
      <c r="I12" s="26" t="s">
        <v>71</v>
      </c>
      <c r="J12" s="39"/>
      <c r="K12" s="40"/>
      <c r="L12" s="41"/>
      <c r="M12" s="27" t="s">
        <v>71</v>
      </c>
      <c r="N12" s="28" t="s">
        <v>71</v>
      </c>
      <c r="O12" s="28" t="s">
        <v>72</v>
      </c>
      <c r="P12" s="29" t="s">
        <v>43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1">
        <v>7282000</v>
      </c>
      <c r="W12" s="32" t="s">
        <v>44</v>
      </c>
      <c r="X12" s="33" t="s">
        <v>63</v>
      </c>
      <c r="Y12" s="34" t="s">
        <v>64</v>
      </c>
      <c r="Z12" s="34" t="s">
        <v>73</v>
      </c>
    </row>
    <row r="13" spans="1:26" ht="288" hidden="1" x14ac:dyDescent="0.2">
      <c r="A13" s="20">
        <f>SUBTOTAL(3,$B$7:B13)</f>
        <v>1</v>
      </c>
      <c r="B13" s="42" t="s">
        <v>74</v>
      </c>
      <c r="C13" s="22" t="s">
        <v>37</v>
      </c>
      <c r="D13" s="22" t="s">
        <v>75</v>
      </c>
      <c r="E13" s="22" t="s">
        <v>76</v>
      </c>
      <c r="F13" s="23" t="s">
        <v>77</v>
      </c>
      <c r="G13" s="24">
        <v>3600000</v>
      </c>
      <c r="H13" s="25">
        <v>2590000</v>
      </c>
      <c r="I13" s="35" t="s">
        <v>52</v>
      </c>
      <c r="J13" s="36"/>
      <c r="K13" s="37"/>
      <c r="L13" s="38"/>
      <c r="M13" s="27" t="s">
        <v>52</v>
      </c>
      <c r="N13" s="28" t="s">
        <v>52</v>
      </c>
      <c r="O13" s="28" t="s">
        <v>53</v>
      </c>
      <c r="P13" s="29" t="s">
        <v>54</v>
      </c>
      <c r="Q13" s="30">
        <v>2590000</v>
      </c>
      <c r="R13" s="30">
        <v>2590000</v>
      </c>
      <c r="S13" s="30">
        <v>1010000</v>
      </c>
      <c r="T13" s="30">
        <v>0</v>
      </c>
      <c r="U13" s="30">
        <v>0</v>
      </c>
      <c r="V13" s="31">
        <v>0</v>
      </c>
      <c r="W13" s="32" t="s">
        <v>44</v>
      </c>
      <c r="X13" s="33" t="s">
        <v>45</v>
      </c>
      <c r="Y13" s="34" t="s">
        <v>46</v>
      </c>
      <c r="Z13" s="34" t="s">
        <v>55</v>
      </c>
    </row>
    <row r="14" spans="1:26" ht="360" hidden="1" x14ac:dyDescent="0.2">
      <c r="A14" s="20">
        <f>SUBTOTAL(3,$B$7:B14)</f>
        <v>1</v>
      </c>
      <c r="B14" s="42" t="s">
        <v>78</v>
      </c>
      <c r="C14" s="22" t="s">
        <v>37</v>
      </c>
      <c r="D14" s="22" t="s">
        <v>75</v>
      </c>
      <c r="E14" s="22" t="s">
        <v>79</v>
      </c>
      <c r="F14" s="23" t="s">
        <v>80</v>
      </c>
      <c r="G14" s="24">
        <v>2116800</v>
      </c>
      <c r="H14" s="25">
        <v>2116800</v>
      </c>
      <c r="I14" s="35" t="s">
        <v>52</v>
      </c>
      <c r="J14" s="36"/>
      <c r="K14" s="37"/>
      <c r="L14" s="38"/>
      <c r="M14" s="27" t="s">
        <v>52</v>
      </c>
      <c r="N14" s="28" t="s">
        <v>52</v>
      </c>
      <c r="O14" s="28" t="s">
        <v>53</v>
      </c>
      <c r="P14" s="29" t="s">
        <v>54</v>
      </c>
      <c r="Q14" s="30">
        <v>1855000</v>
      </c>
      <c r="R14" s="30">
        <v>0</v>
      </c>
      <c r="S14" s="30">
        <v>0</v>
      </c>
      <c r="T14" s="30">
        <v>0</v>
      </c>
      <c r="U14" s="30">
        <v>0</v>
      </c>
      <c r="V14" s="31">
        <v>261800</v>
      </c>
      <c r="W14" s="32" t="s">
        <v>44</v>
      </c>
      <c r="X14" s="33" t="s">
        <v>45</v>
      </c>
      <c r="Y14" s="34" t="s">
        <v>46</v>
      </c>
      <c r="Z14" s="34" t="s">
        <v>73</v>
      </c>
    </row>
    <row r="15" spans="1:26" ht="336" hidden="1" x14ac:dyDescent="0.2">
      <c r="A15" s="20">
        <f>SUBTOTAL(3,$B$7:B15)</f>
        <v>1</v>
      </c>
      <c r="B15" s="42" t="s">
        <v>81</v>
      </c>
      <c r="C15" s="22" t="s">
        <v>37</v>
      </c>
      <c r="D15" s="22" t="s">
        <v>75</v>
      </c>
      <c r="E15" s="22" t="s">
        <v>79</v>
      </c>
      <c r="F15" s="23" t="s">
        <v>82</v>
      </c>
      <c r="G15" s="24">
        <v>1033000</v>
      </c>
      <c r="H15" s="25">
        <v>990000</v>
      </c>
      <c r="I15" s="35" t="s">
        <v>52</v>
      </c>
      <c r="J15" s="36"/>
      <c r="K15" s="37"/>
      <c r="L15" s="38"/>
      <c r="M15" s="27" t="s">
        <v>52</v>
      </c>
      <c r="N15" s="28" t="s">
        <v>52</v>
      </c>
      <c r="O15" s="28" t="s">
        <v>53</v>
      </c>
      <c r="P15" s="29" t="s">
        <v>54</v>
      </c>
      <c r="Q15" s="30">
        <v>990000</v>
      </c>
      <c r="R15" s="30">
        <v>990000</v>
      </c>
      <c r="S15" s="30">
        <v>43000</v>
      </c>
      <c r="T15" s="30">
        <v>0</v>
      </c>
      <c r="U15" s="30">
        <v>0</v>
      </c>
      <c r="V15" s="31">
        <v>0</v>
      </c>
      <c r="W15" s="32" t="s">
        <v>44</v>
      </c>
      <c r="X15" s="33" t="s">
        <v>45</v>
      </c>
      <c r="Y15" s="34" t="s">
        <v>46</v>
      </c>
      <c r="Z15" s="34" t="s">
        <v>55</v>
      </c>
    </row>
    <row r="16" spans="1:26" ht="312" hidden="1" x14ac:dyDescent="0.2">
      <c r="A16" s="20">
        <f>SUBTOTAL(3,$B$7:B16)</f>
        <v>1</v>
      </c>
      <c r="B16" s="42" t="s">
        <v>83</v>
      </c>
      <c r="C16" s="22" t="s">
        <v>37</v>
      </c>
      <c r="D16" s="22" t="s">
        <v>75</v>
      </c>
      <c r="E16" s="22" t="s">
        <v>84</v>
      </c>
      <c r="F16" s="23" t="s">
        <v>85</v>
      </c>
      <c r="G16" s="24">
        <v>4403000</v>
      </c>
      <c r="H16" s="25">
        <v>2138000</v>
      </c>
      <c r="I16" s="35" t="s">
        <v>59</v>
      </c>
      <c r="J16" s="36"/>
      <c r="K16" s="37"/>
      <c r="L16" s="38"/>
      <c r="M16" s="27" t="s">
        <v>59</v>
      </c>
      <c r="N16" s="28" t="s">
        <v>52</v>
      </c>
      <c r="O16" s="28" t="s">
        <v>53</v>
      </c>
      <c r="P16" s="29" t="s">
        <v>54</v>
      </c>
      <c r="Q16" s="30">
        <v>2138000</v>
      </c>
      <c r="R16" s="30">
        <v>2138000</v>
      </c>
      <c r="S16" s="30">
        <v>0</v>
      </c>
      <c r="T16" s="30">
        <v>0</v>
      </c>
      <c r="U16" s="30">
        <v>2265000</v>
      </c>
      <c r="V16" s="31">
        <v>0</v>
      </c>
      <c r="W16" s="32" t="s">
        <v>44</v>
      </c>
      <c r="X16" s="33" t="s">
        <v>45</v>
      </c>
      <c r="Y16" s="34" t="s">
        <v>46</v>
      </c>
      <c r="Z16" s="34" t="s">
        <v>73</v>
      </c>
    </row>
    <row r="17" spans="1:26" ht="312" hidden="1" x14ac:dyDescent="0.2">
      <c r="A17" s="20">
        <f>SUBTOTAL(3,$B$7:B17)</f>
        <v>1</v>
      </c>
      <c r="B17" s="42" t="s">
        <v>86</v>
      </c>
      <c r="C17" s="22" t="s">
        <v>37</v>
      </c>
      <c r="D17" s="22" t="s">
        <v>75</v>
      </c>
      <c r="E17" s="22" t="s">
        <v>84</v>
      </c>
      <c r="F17" s="23" t="s">
        <v>87</v>
      </c>
      <c r="G17" s="24">
        <v>2642000</v>
      </c>
      <c r="H17" s="25">
        <v>1284000</v>
      </c>
      <c r="I17" s="35" t="s">
        <v>59</v>
      </c>
      <c r="J17" s="36"/>
      <c r="K17" s="37"/>
      <c r="L17" s="38"/>
      <c r="M17" s="27" t="s">
        <v>59</v>
      </c>
      <c r="N17" s="28" t="s">
        <v>52</v>
      </c>
      <c r="O17" s="28" t="s">
        <v>53</v>
      </c>
      <c r="P17" s="29" t="s">
        <v>54</v>
      </c>
      <c r="Q17" s="30">
        <v>1284000</v>
      </c>
      <c r="R17" s="30">
        <v>1284000</v>
      </c>
      <c r="S17" s="30">
        <v>0</v>
      </c>
      <c r="T17" s="30">
        <v>0</v>
      </c>
      <c r="U17" s="30">
        <v>1358000</v>
      </c>
      <c r="V17" s="31">
        <v>0</v>
      </c>
      <c r="W17" s="32" t="s">
        <v>44</v>
      </c>
      <c r="X17" s="33" t="s">
        <v>45</v>
      </c>
      <c r="Y17" s="34" t="s">
        <v>46</v>
      </c>
      <c r="Z17" s="34" t="s">
        <v>73</v>
      </c>
    </row>
    <row r="18" spans="1:26" ht="288" hidden="1" x14ac:dyDescent="0.2">
      <c r="A18" s="20">
        <f>SUBTOTAL(3,$B$7:B18)</f>
        <v>1</v>
      </c>
      <c r="B18" s="42" t="s">
        <v>88</v>
      </c>
      <c r="C18" s="22" t="s">
        <v>37</v>
      </c>
      <c r="D18" s="22" t="s">
        <v>75</v>
      </c>
      <c r="E18" s="22" t="s">
        <v>89</v>
      </c>
      <c r="F18" s="23" t="s">
        <v>90</v>
      </c>
      <c r="G18" s="24">
        <v>8980000</v>
      </c>
      <c r="H18" s="25">
        <v>8980000</v>
      </c>
      <c r="I18" s="35" t="s">
        <v>52</v>
      </c>
      <c r="J18" s="36"/>
      <c r="K18" s="37"/>
      <c r="L18" s="38"/>
      <c r="M18" s="27" t="s">
        <v>52</v>
      </c>
      <c r="N18" s="28" t="s">
        <v>52</v>
      </c>
      <c r="O18" s="28" t="s">
        <v>91</v>
      </c>
      <c r="P18" s="29" t="s">
        <v>54</v>
      </c>
      <c r="Q18" s="30">
        <v>6800000</v>
      </c>
      <c r="R18" s="30">
        <v>0</v>
      </c>
      <c r="S18" s="30">
        <v>0</v>
      </c>
      <c r="T18" s="30">
        <v>0</v>
      </c>
      <c r="U18" s="30">
        <v>0</v>
      </c>
      <c r="V18" s="31">
        <v>2180000</v>
      </c>
      <c r="W18" s="32" t="s">
        <v>44</v>
      </c>
      <c r="X18" s="33" t="s">
        <v>45</v>
      </c>
      <c r="Y18" s="34" t="s">
        <v>46</v>
      </c>
      <c r="Z18" s="34" t="s">
        <v>73</v>
      </c>
    </row>
    <row r="19" spans="1:26" ht="288" hidden="1" x14ac:dyDescent="0.2">
      <c r="A19" s="20">
        <f>SUBTOTAL(3,$B$7:B19)</f>
        <v>1</v>
      </c>
      <c r="B19" s="21" t="s">
        <v>92</v>
      </c>
      <c r="C19" s="22" t="s">
        <v>37</v>
      </c>
      <c r="D19" s="22" t="s">
        <v>75</v>
      </c>
      <c r="E19" s="22" t="s">
        <v>93</v>
      </c>
      <c r="F19" s="23" t="s">
        <v>94</v>
      </c>
      <c r="G19" s="24">
        <v>8540000</v>
      </c>
      <c r="H19" s="25">
        <v>8527800</v>
      </c>
      <c r="I19" s="35" t="s">
        <v>52</v>
      </c>
      <c r="J19" s="36"/>
      <c r="K19" s="37"/>
      <c r="L19" s="38"/>
      <c r="M19" s="27" t="s">
        <v>52</v>
      </c>
      <c r="N19" s="28" t="s">
        <v>52</v>
      </c>
      <c r="O19" s="28" t="s">
        <v>53</v>
      </c>
      <c r="P19" s="29" t="s">
        <v>54</v>
      </c>
      <c r="Q19" s="30">
        <v>8527800</v>
      </c>
      <c r="R19" s="30">
        <v>8527800</v>
      </c>
      <c r="S19" s="30">
        <v>12200</v>
      </c>
      <c r="T19" s="30">
        <v>0</v>
      </c>
      <c r="U19" s="30">
        <v>0</v>
      </c>
      <c r="V19" s="31">
        <v>0</v>
      </c>
      <c r="W19" s="32" t="s">
        <v>44</v>
      </c>
      <c r="X19" s="33" t="s">
        <v>63</v>
      </c>
      <c r="Y19" s="34" t="s">
        <v>64</v>
      </c>
      <c r="Z19" s="34" t="s">
        <v>55</v>
      </c>
    </row>
    <row r="20" spans="1:26" ht="409.5" hidden="1" x14ac:dyDescent="0.2">
      <c r="A20" s="20">
        <f>SUBTOTAL(3,$B$7:B20)</f>
        <v>1</v>
      </c>
      <c r="B20" s="21" t="s">
        <v>95</v>
      </c>
      <c r="C20" s="22" t="s">
        <v>37</v>
      </c>
      <c r="D20" s="22" t="s">
        <v>75</v>
      </c>
      <c r="E20" s="22" t="s">
        <v>96</v>
      </c>
      <c r="F20" s="23" t="s">
        <v>97</v>
      </c>
      <c r="G20" s="24">
        <v>9970000</v>
      </c>
      <c r="H20" s="25">
        <v>9950000</v>
      </c>
      <c r="I20" s="35" t="s">
        <v>52</v>
      </c>
      <c r="J20" s="36"/>
      <c r="K20" s="37"/>
      <c r="L20" s="38"/>
      <c r="M20" s="27" t="s">
        <v>52</v>
      </c>
      <c r="N20" s="28" t="s">
        <v>52</v>
      </c>
      <c r="O20" s="28" t="s">
        <v>53</v>
      </c>
      <c r="P20" s="29" t="s">
        <v>54</v>
      </c>
      <c r="Q20" s="30">
        <v>9950000</v>
      </c>
      <c r="R20" s="30">
        <v>9950000</v>
      </c>
      <c r="S20" s="30">
        <v>20000</v>
      </c>
      <c r="T20" s="30">
        <v>0</v>
      </c>
      <c r="U20" s="30">
        <v>0</v>
      </c>
      <c r="V20" s="31">
        <v>0</v>
      </c>
      <c r="W20" s="32" t="s">
        <v>44</v>
      </c>
      <c r="X20" s="33" t="s">
        <v>45</v>
      </c>
      <c r="Y20" s="34" t="s">
        <v>46</v>
      </c>
      <c r="Z20" s="34" t="s">
        <v>55</v>
      </c>
    </row>
    <row r="21" spans="1:26" ht="288" hidden="1" x14ac:dyDescent="0.2">
      <c r="A21" s="20">
        <f>SUBTOTAL(3,$B$7:B21)</f>
        <v>1</v>
      </c>
      <c r="B21" s="21" t="s">
        <v>98</v>
      </c>
      <c r="C21" s="22" t="s">
        <v>37</v>
      </c>
      <c r="D21" s="22" t="s">
        <v>99</v>
      </c>
      <c r="E21" s="22" t="s">
        <v>100</v>
      </c>
      <c r="F21" s="23" t="s">
        <v>101</v>
      </c>
      <c r="G21" s="24">
        <v>2720000</v>
      </c>
      <c r="H21" s="25">
        <v>1849000</v>
      </c>
      <c r="I21" s="35" t="s">
        <v>59</v>
      </c>
      <c r="J21" s="36"/>
      <c r="K21" s="37"/>
      <c r="L21" s="38"/>
      <c r="M21" s="27" t="s">
        <v>59</v>
      </c>
      <c r="N21" s="28" t="s">
        <v>52</v>
      </c>
      <c r="O21" s="28" t="s">
        <v>53</v>
      </c>
      <c r="P21" s="29" t="s">
        <v>54</v>
      </c>
      <c r="Q21" s="30">
        <v>1849000</v>
      </c>
      <c r="R21" s="30">
        <v>1849000</v>
      </c>
      <c r="S21" s="30">
        <v>0</v>
      </c>
      <c r="T21" s="30">
        <v>0</v>
      </c>
      <c r="U21" s="30">
        <v>871000</v>
      </c>
      <c r="V21" s="31">
        <v>0</v>
      </c>
      <c r="W21" s="32" t="s">
        <v>44</v>
      </c>
      <c r="X21" s="33" t="s">
        <v>45</v>
      </c>
      <c r="Y21" s="34" t="s">
        <v>46</v>
      </c>
      <c r="Z21" s="34" t="s">
        <v>73</v>
      </c>
    </row>
    <row r="22" spans="1:26" ht="192" hidden="1" x14ac:dyDescent="0.2">
      <c r="A22" s="20">
        <f>SUBTOTAL(3,$B$7:B22)</f>
        <v>1</v>
      </c>
      <c r="B22" s="21" t="s">
        <v>102</v>
      </c>
      <c r="C22" s="22" t="s">
        <v>37</v>
      </c>
      <c r="D22" s="22" t="s">
        <v>99</v>
      </c>
      <c r="E22" s="22" t="s">
        <v>103</v>
      </c>
      <c r="F22" s="23" t="s">
        <v>104</v>
      </c>
      <c r="G22" s="24">
        <v>6273700</v>
      </c>
      <c r="H22" s="25">
        <v>5199000</v>
      </c>
      <c r="I22" s="35" t="s">
        <v>52</v>
      </c>
      <c r="J22" s="36"/>
      <c r="K22" s="37"/>
      <c r="L22" s="38"/>
      <c r="M22" s="27" t="s">
        <v>52</v>
      </c>
      <c r="N22" s="28" t="s">
        <v>52</v>
      </c>
      <c r="O22" s="28" t="s">
        <v>53</v>
      </c>
      <c r="P22" s="29" t="s">
        <v>54</v>
      </c>
      <c r="Q22" s="30">
        <v>5199000</v>
      </c>
      <c r="R22" s="30">
        <v>1299750</v>
      </c>
      <c r="S22" s="30">
        <v>1074700</v>
      </c>
      <c r="T22" s="30">
        <v>0</v>
      </c>
      <c r="U22" s="30">
        <v>0</v>
      </c>
      <c r="V22" s="31">
        <v>0</v>
      </c>
      <c r="W22" s="32" t="s">
        <v>44</v>
      </c>
      <c r="X22" s="33" t="s">
        <v>105</v>
      </c>
      <c r="Y22" s="34" t="s">
        <v>106</v>
      </c>
      <c r="Z22" s="34" t="s">
        <v>55</v>
      </c>
    </row>
    <row r="23" spans="1:26" ht="264" hidden="1" x14ac:dyDescent="0.2">
      <c r="A23" s="20">
        <f>SUBTOTAL(3,$B$7:B23)</f>
        <v>1</v>
      </c>
      <c r="B23" s="21" t="s">
        <v>107</v>
      </c>
      <c r="C23" s="22" t="s">
        <v>37</v>
      </c>
      <c r="D23" s="22" t="s">
        <v>108</v>
      </c>
      <c r="E23" s="22" t="s">
        <v>109</v>
      </c>
      <c r="F23" s="23" t="s">
        <v>110</v>
      </c>
      <c r="G23" s="24">
        <v>4703000</v>
      </c>
      <c r="H23" s="25">
        <v>4200000</v>
      </c>
      <c r="I23" s="35" t="s">
        <v>59</v>
      </c>
      <c r="J23" s="36"/>
      <c r="K23" s="37"/>
      <c r="L23" s="38"/>
      <c r="M23" s="27" t="s">
        <v>59</v>
      </c>
      <c r="N23" s="28" t="s">
        <v>52</v>
      </c>
      <c r="O23" s="28" t="s">
        <v>53</v>
      </c>
      <c r="P23" s="29" t="s">
        <v>54</v>
      </c>
      <c r="Q23" s="30">
        <v>4200000</v>
      </c>
      <c r="R23" s="30">
        <v>4200000</v>
      </c>
      <c r="S23" s="30">
        <v>8400</v>
      </c>
      <c r="T23" s="30">
        <v>0</v>
      </c>
      <c r="U23" s="30">
        <v>494600</v>
      </c>
      <c r="V23" s="31">
        <v>0</v>
      </c>
      <c r="W23" s="32" t="s">
        <v>44</v>
      </c>
      <c r="X23" s="33" t="s">
        <v>45</v>
      </c>
      <c r="Y23" s="34" t="s">
        <v>46</v>
      </c>
      <c r="Z23" s="34" t="s">
        <v>55</v>
      </c>
    </row>
    <row r="24" spans="1:26" ht="264" hidden="1" x14ac:dyDescent="0.2">
      <c r="A24" s="20">
        <f>SUBTOTAL(3,$B$7:B24)</f>
        <v>1</v>
      </c>
      <c r="B24" s="21" t="s">
        <v>111</v>
      </c>
      <c r="C24" s="22" t="s">
        <v>37</v>
      </c>
      <c r="D24" s="22" t="s">
        <v>108</v>
      </c>
      <c r="E24" s="22" t="s">
        <v>112</v>
      </c>
      <c r="F24" s="23" t="s">
        <v>113</v>
      </c>
      <c r="G24" s="24">
        <v>4094000</v>
      </c>
      <c r="H24" s="25">
        <v>4074000</v>
      </c>
      <c r="I24" s="35" t="s">
        <v>52</v>
      </c>
      <c r="J24" s="36"/>
      <c r="K24" s="37"/>
      <c r="L24" s="38"/>
      <c r="M24" s="27" t="s">
        <v>52</v>
      </c>
      <c r="N24" s="28" t="s">
        <v>52</v>
      </c>
      <c r="O24" s="28" t="s">
        <v>53</v>
      </c>
      <c r="P24" s="29" t="s">
        <v>54</v>
      </c>
      <c r="Q24" s="30">
        <v>4074000</v>
      </c>
      <c r="R24" s="30">
        <v>4074000</v>
      </c>
      <c r="S24" s="30">
        <v>20000</v>
      </c>
      <c r="T24" s="30">
        <v>0</v>
      </c>
      <c r="U24" s="30">
        <v>0</v>
      </c>
      <c r="V24" s="31">
        <v>0</v>
      </c>
      <c r="W24" s="32" t="s">
        <v>44</v>
      </c>
      <c r="X24" s="33" t="s">
        <v>45</v>
      </c>
      <c r="Y24" s="34" t="s">
        <v>46</v>
      </c>
      <c r="Z24" s="34" t="s">
        <v>55</v>
      </c>
    </row>
    <row r="25" spans="1:26" ht="264" hidden="1" x14ac:dyDescent="0.2">
      <c r="A25" s="20">
        <f>SUBTOTAL(3,$B$7:B25)</f>
        <v>1</v>
      </c>
      <c r="B25" s="21" t="s">
        <v>114</v>
      </c>
      <c r="C25" s="22" t="s">
        <v>37</v>
      </c>
      <c r="D25" s="22" t="s">
        <v>108</v>
      </c>
      <c r="E25" s="22" t="s">
        <v>112</v>
      </c>
      <c r="F25" s="23" t="s">
        <v>115</v>
      </c>
      <c r="G25" s="24">
        <v>7389000</v>
      </c>
      <c r="H25" s="25">
        <v>7343000</v>
      </c>
      <c r="I25" s="35" t="s">
        <v>52</v>
      </c>
      <c r="J25" s="36"/>
      <c r="K25" s="37"/>
      <c r="L25" s="38"/>
      <c r="M25" s="27" t="s">
        <v>52</v>
      </c>
      <c r="N25" s="28" t="s">
        <v>52</v>
      </c>
      <c r="O25" s="28" t="s">
        <v>53</v>
      </c>
      <c r="P25" s="29" t="s">
        <v>54</v>
      </c>
      <c r="Q25" s="30">
        <v>7343000</v>
      </c>
      <c r="R25" s="30">
        <v>7343000</v>
      </c>
      <c r="S25" s="30">
        <v>46000</v>
      </c>
      <c r="T25" s="30">
        <v>0</v>
      </c>
      <c r="U25" s="30">
        <v>0</v>
      </c>
      <c r="V25" s="31">
        <v>0</v>
      </c>
      <c r="W25" s="32" t="s">
        <v>44</v>
      </c>
      <c r="X25" s="33" t="s">
        <v>45</v>
      </c>
      <c r="Y25" s="34" t="s">
        <v>46</v>
      </c>
      <c r="Z25" s="34" t="s">
        <v>55</v>
      </c>
    </row>
    <row r="26" spans="1:26" ht="312" hidden="1" x14ac:dyDescent="0.2">
      <c r="A26" s="20">
        <f>SUBTOTAL(3,$B$7:B26)</f>
        <v>1</v>
      </c>
      <c r="B26" s="21" t="s">
        <v>116</v>
      </c>
      <c r="C26" s="22" t="s">
        <v>37</v>
      </c>
      <c r="D26" s="22" t="s">
        <v>108</v>
      </c>
      <c r="E26" s="22" t="s">
        <v>117</v>
      </c>
      <c r="F26" s="23" t="s">
        <v>118</v>
      </c>
      <c r="G26" s="24">
        <v>6490000</v>
      </c>
      <c r="H26" s="25">
        <v>4278000</v>
      </c>
      <c r="I26" s="35" t="s">
        <v>59</v>
      </c>
      <c r="J26" s="36"/>
      <c r="K26" s="37"/>
      <c r="L26" s="38"/>
      <c r="M26" s="27" t="s">
        <v>59</v>
      </c>
      <c r="N26" s="28" t="s">
        <v>52</v>
      </c>
      <c r="O26" s="28" t="s">
        <v>53</v>
      </c>
      <c r="P26" s="29" t="s">
        <v>54</v>
      </c>
      <c r="Q26" s="30">
        <v>4278000</v>
      </c>
      <c r="R26" s="30">
        <v>4278000</v>
      </c>
      <c r="S26" s="30">
        <v>195000</v>
      </c>
      <c r="T26" s="30">
        <v>0</v>
      </c>
      <c r="U26" s="30">
        <v>2017000</v>
      </c>
      <c r="V26" s="31">
        <v>0</v>
      </c>
      <c r="W26" s="32" t="s">
        <v>44</v>
      </c>
      <c r="X26" s="33" t="s">
        <v>45</v>
      </c>
      <c r="Y26" s="34" t="s">
        <v>46</v>
      </c>
      <c r="Z26" s="34" t="s">
        <v>55</v>
      </c>
    </row>
    <row r="27" spans="1:26" ht="144" hidden="1" x14ac:dyDescent="0.2">
      <c r="A27" s="20">
        <f>SUBTOTAL(3,$B$7:B27)</f>
        <v>1</v>
      </c>
      <c r="B27" s="21" t="s">
        <v>119</v>
      </c>
      <c r="C27" s="22" t="s">
        <v>37</v>
      </c>
      <c r="D27" s="22" t="s">
        <v>108</v>
      </c>
      <c r="E27" s="22" t="s">
        <v>117</v>
      </c>
      <c r="F27" s="23" t="s">
        <v>120</v>
      </c>
      <c r="G27" s="24">
        <v>2790000</v>
      </c>
      <c r="H27" s="25">
        <v>2488888</v>
      </c>
      <c r="I27" s="35" t="s">
        <v>52</v>
      </c>
      <c r="J27" s="36"/>
      <c r="K27" s="37"/>
      <c r="L27" s="38"/>
      <c r="M27" s="27" t="s">
        <v>52</v>
      </c>
      <c r="N27" s="28" t="s">
        <v>52</v>
      </c>
      <c r="O27" s="28" t="s">
        <v>53</v>
      </c>
      <c r="P27" s="29" t="s">
        <v>54</v>
      </c>
      <c r="Q27" s="30">
        <v>2488888</v>
      </c>
      <c r="R27" s="30">
        <v>2488888</v>
      </c>
      <c r="S27" s="30">
        <v>301112</v>
      </c>
      <c r="T27" s="30">
        <v>0</v>
      </c>
      <c r="U27" s="30">
        <v>0</v>
      </c>
      <c r="V27" s="31">
        <v>0</v>
      </c>
      <c r="W27" s="32" t="s">
        <v>44</v>
      </c>
      <c r="X27" s="33" t="s">
        <v>121</v>
      </c>
      <c r="Y27" s="34" t="s">
        <v>122</v>
      </c>
      <c r="Z27" s="34" t="s">
        <v>55</v>
      </c>
    </row>
    <row r="28" spans="1:26" ht="409.5" hidden="1" x14ac:dyDescent="0.2">
      <c r="A28" s="20">
        <f>SUBTOTAL(3,$B$7:B28)</f>
        <v>1</v>
      </c>
      <c r="B28" s="21" t="s">
        <v>123</v>
      </c>
      <c r="C28" s="22" t="s">
        <v>37</v>
      </c>
      <c r="D28" s="22" t="s">
        <v>108</v>
      </c>
      <c r="E28" s="22" t="s">
        <v>124</v>
      </c>
      <c r="F28" s="23" t="s">
        <v>125</v>
      </c>
      <c r="G28" s="24">
        <v>4228700</v>
      </c>
      <c r="H28" s="25">
        <v>2489000.75</v>
      </c>
      <c r="I28" s="35" t="s">
        <v>59</v>
      </c>
      <c r="J28" s="36"/>
      <c r="K28" s="37"/>
      <c r="L28" s="38"/>
      <c r="M28" s="27" t="s">
        <v>59</v>
      </c>
      <c r="N28" s="28" t="s">
        <v>52</v>
      </c>
      <c r="O28" s="28" t="s">
        <v>53</v>
      </c>
      <c r="P28" s="29" t="s">
        <v>54</v>
      </c>
      <c r="Q28" s="30">
        <v>2489000.75</v>
      </c>
      <c r="R28" s="30">
        <v>2489000.75</v>
      </c>
      <c r="S28" s="30">
        <v>1099.25</v>
      </c>
      <c r="T28" s="30">
        <v>0</v>
      </c>
      <c r="U28" s="30">
        <v>1738600</v>
      </c>
      <c r="V28" s="31">
        <v>0</v>
      </c>
      <c r="W28" s="32" t="s">
        <v>44</v>
      </c>
      <c r="X28" s="33" t="s">
        <v>45</v>
      </c>
      <c r="Y28" s="34" t="s">
        <v>46</v>
      </c>
      <c r="Z28" s="34" t="s">
        <v>55</v>
      </c>
    </row>
    <row r="29" spans="1:26" ht="192" hidden="1" x14ac:dyDescent="0.2">
      <c r="A29" s="20">
        <f>SUBTOTAL(3,$B$7:B29)</f>
        <v>1</v>
      </c>
      <c r="B29" s="21" t="s">
        <v>126</v>
      </c>
      <c r="C29" s="22" t="s">
        <v>37</v>
      </c>
      <c r="D29" s="22" t="s">
        <v>108</v>
      </c>
      <c r="E29" s="22" t="s">
        <v>124</v>
      </c>
      <c r="F29" s="23" t="s">
        <v>127</v>
      </c>
      <c r="G29" s="24">
        <v>2643000</v>
      </c>
      <c r="H29" s="25">
        <v>2403000</v>
      </c>
      <c r="I29" s="35" t="s">
        <v>52</v>
      </c>
      <c r="J29" s="36"/>
      <c r="K29" s="37"/>
      <c r="L29" s="38"/>
      <c r="M29" s="27" t="s">
        <v>52</v>
      </c>
      <c r="N29" s="28" t="s">
        <v>52</v>
      </c>
      <c r="O29" s="28" t="s">
        <v>53</v>
      </c>
      <c r="P29" s="29" t="s">
        <v>54</v>
      </c>
      <c r="Q29" s="30">
        <v>2403000</v>
      </c>
      <c r="R29" s="30">
        <v>2403000</v>
      </c>
      <c r="S29" s="30">
        <v>240000</v>
      </c>
      <c r="T29" s="30">
        <v>0</v>
      </c>
      <c r="U29" s="30">
        <v>0</v>
      </c>
      <c r="V29" s="31">
        <v>0</v>
      </c>
      <c r="W29" s="32" t="s">
        <v>44</v>
      </c>
      <c r="X29" s="33" t="s">
        <v>128</v>
      </c>
      <c r="Y29" s="34" t="s">
        <v>129</v>
      </c>
      <c r="Z29" s="34" t="s">
        <v>55</v>
      </c>
    </row>
    <row r="30" spans="1:26" ht="240" hidden="1" x14ac:dyDescent="0.2">
      <c r="A30" s="20">
        <f>SUBTOTAL(3,$B$7:B30)</f>
        <v>1</v>
      </c>
      <c r="B30" s="21" t="s">
        <v>130</v>
      </c>
      <c r="C30" s="22" t="s">
        <v>37</v>
      </c>
      <c r="D30" s="22" t="s">
        <v>108</v>
      </c>
      <c r="E30" s="22" t="s">
        <v>131</v>
      </c>
      <c r="F30" s="23" t="s">
        <v>132</v>
      </c>
      <c r="G30" s="24">
        <v>6415000</v>
      </c>
      <c r="H30" s="25">
        <v>4888800</v>
      </c>
      <c r="I30" s="35" t="s">
        <v>59</v>
      </c>
      <c r="J30" s="36"/>
      <c r="K30" s="37"/>
      <c r="L30" s="38"/>
      <c r="M30" s="27" t="s">
        <v>59</v>
      </c>
      <c r="N30" s="28" t="s">
        <v>52</v>
      </c>
      <c r="O30" s="28" t="s">
        <v>53</v>
      </c>
      <c r="P30" s="29" t="s">
        <v>54</v>
      </c>
      <c r="Q30" s="30">
        <v>4888800</v>
      </c>
      <c r="R30" s="30">
        <v>0</v>
      </c>
      <c r="S30" s="30">
        <v>200</v>
      </c>
      <c r="T30" s="30">
        <v>0</v>
      </c>
      <c r="U30" s="30">
        <v>1526000</v>
      </c>
      <c r="V30" s="31">
        <v>0</v>
      </c>
      <c r="W30" s="32" t="s">
        <v>44</v>
      </c>
      <c r="X30" s="33" t="s">
        <v>45</v>
      </c>
      <c r="Y30" s="34" t="s">
        <v>46</v>
      </c>
      <c r="Z30" s="34" t="s">
        <v>55</v>
      </c>
    </row>
    <row r="31" spans="1:26" ht="240" hidden="1" x14ac:dyDescent="0.2">
      <c r="A31" s="20">
        <f>SUBTOTAL(3,$B$7:B31)</f>
        <v>1</v>
      </c>
      <c r="B31" s="21" t="s">
        <v>133</v>
      </c>
      <c r="C31" s="22" t="s">
        <v>37</v>
      </c>
      <c r="D31" s="22" t="s">
        <v>108</v>
      </c>
      <c r="E31" s="22" t="s">
        <v>134</v>
      </c>
      <c r="F31" s="23" t="s">
        <v>135</v>
      </c>
      <c r="G31" s="24">
        <v>4963800</v>
      </c>
      <c r="H31" s="25">
        <v>3125555</v>
      </c>
      <c r="I31" s="35" t="s">
        <v>59</v>
      </c>
      <c r="J31" s="36"/>
      <c r="K31" s="37"/>
      <c r="L31" s="38"/>
      <c r="M31" s="27" t="s">
        <v>59</v>
      </c>
      <c r="N31" s="28" t="s">
        <v>52</v>
      </c>
      <c r="O31" s="28" t="s">
        <v>53</v>
      </c>
      <c r="P31" s="29" t="s">
        <v>54</v>
      </c>
      <c r="Q31" s="30">
        <v>3125555</v>
      </c>
      <c r="R31" s="30">
        <v>3125555</v>
      </c>
      <c r="S31" s="30">
        <v>606645</v>
      </c>
      <c r="T31" s="30">
        <v>0</v>
      </c>
      <c r="U31" s="30">
        <v>1231600</v>
      </c>
      <c r="V31" s="31">
        <v>0</v>
      </c>
      <c r="W31" s="32" t="s">
        <v>44</v>
      </c>
      <c r="X31" s="33" t="s">
        <v>45</v>
      </c>
      <c r="Y31" s="34" t="s">
        <v>46</v>
      </c>
      <c r="Z31" s="34" t="s">
        <v>55</v>
      </c>
    </row>
    <row r="32" spans="1:26" ht="264" hidden="1" x14ac:dyDescent="0.2">
      <c r="A32" s="20">
        <f>SUBTOTAL(3,$B$7:B32)</f>
        <v>1</v>
      </c>
      <c r="B32" s="21" t="s">
        <v>136</v>
      </c>
      <c r="C32" s="22" t="s">
        <v>37</v>
      </c>
      <c r="D32" s="22" t="s">
        <v>108</v>
      </c>
      <c r="E32" s="22" t="s">
        <v>137</v>
      </c>
      <c r="F32" s="23" t="s">
        <v>138</v>
      </c>
      <c r="G32" s="24">
        <v>2018200</v>
      </c>
      <c r="H32" s="25">
        <v>1294000</v>
      </c>
      <c r="I32" s="35" t="s">
        <v>59</v>
      </c>
      <c r="J32" s="36"/>
      <c r="K32" s="37"/>
      <c r="L32" s="38"/>
      <c r="M32" s="27" t="s">
        <v>59</v>
      </c>
      <c r="N32" s="28" t="s">
        <v>52</v>
      </c>
      <c r="O32" s="28" t="s">
        <v>53</v>
      </c>
      <c r="P32" s="29" t="s">
        <v>54</v>
      </c>
      <c r="Q32" s="30">
        <v>1294000</v>
      </c>
      <c r="R32" s="30">
        <v>1294000</v>
      </c>
      <c r="S32" s="30">
        <v>2200</v>
      </c>
      <c r="T32" s="30">
        <v>0</v>
      </c>
      <c r="U32" s="30">
        <v>722000</v>
      </c>
      <c r="V32" s="31">
        <v>0</v>
      </c>
      <c r="W32" s="32" t="s">
        <v>44</v>
      </c>
      <c r="X32" s="33" t="s">
        <v>45</v>
      </c>
      <c r="Y32" s="34" t="s">
        <v>46</v>
      </c>
      <c r="Z32" s="34" t="s">
        <v>55</v>
      </c>
    </row>
    <row r="33" spans="1:26" ht="168" hidden="1" x14ac:dyDescent="0.2">
      <c r="A33" s="20">
        <f>SUBTOTAL(3,$B$7:B33)</f>
        <v>1</v>
      </c>
      <c r="B33" s="21" t="s">
        <v>139</v>
      </c>
      <c r="C33" s="22" t="s">
        <v>37</v>
      </c>
      <c r="D33" s="22" t="s">
        <v>108</v>
      </c>
      <c r="E33" s="22" t="s">
        <v>137</v>
      </c>
      <c r="F33" s="23" t="s">
        <v>140</v>
      </c>
      <c r="G33" s="24">
        <v>462200</v>
      </c>
      <c r="H33" s="25">
        <v>462200</v>
      </c>
      <c r="I33" s="35" t="s">
        <v>52</v>
      </c>
      <c r="J33" s="36"/>
      <c r="K33" s="37"/>
      <c r="L33" s="38"/>
      <c r="M33" s="27" t="s">
        <v>52</v>
      </c>
      <c r="N33" s="28" t="s">
        <v>52</v>
      </c>
      <c r="O33" s="28" t="s">
        <v>53</v>
      </c>
      <c r="P33" s="29" t="s">
        <v>54</v>
      </c>
      <c r="Q33" s="30">
        <v>462200</v>
      </c>
      <c r="R33" s="30">
        <v>462200</v>
      </c>
      <c r="S33" s="30">
        <v>0</v>
      </c>
      <c r="T33" s="30">
        <v>0</v>
      </c>
      <c r="U33" s="30">
        <v>0</v>
      </c>
      <c r="V33" s="31">
        <v>0</v>
      </c>
      <c r="W33" s="32" t="s">
        <v>44</v>
      </c>
      <c r="X33" s="33" t="s">
        <v>141</v>
      </c>
      <c r="Y33" s="34" t="s">
        <v>142</v>
      </c>
      <c r="Z33" s="34" t="s">
        <v>73</v>
      </c>
    </row>
    <row r="34" spans="1:26" ht="264" hidden="1" x14ac:dyDescent="0.2">
      <c r="A34" s="20">
        <f>SUBTOTAL(3,$B$7:B34)</f>
        <v>1</v>
      </c>
      <c r="B34" s="21" t="s">
        <v>143</v>
      </c>
      <c r="C34" s="22" t="s">
        <v>37</v>
      </c>
      <c r="D34" s="22" t="s">
        <v>108</v>
      </c>
      <c r="E34" s="22" t="s">
        <v>144</v>
      </c>
      <c r="F34" s="23" t="s">
        <v>145</v>
      </c>
      <c r="G34" s="24">
        <v>6000000</v>
      </c>
      <c r="H34" s="25">
        <v>3980000</v>
      </c>
      <c r="I34" s="35" t="s">
        <v>59</v>
      </c>
      <c r="J34" s="36"/>
      <c r="K34" s="37"/>
      <c r="L34" s="38"/>
      <c r="M34" s="27" t="s">
        <v>59</v>
      </c>
      <c r="N34" s="28" t="s">
        <v>52</v>
      </c>
      <c r="O34" s="28" t="s">
        <v>53</v>
      </c>
      <c r="P34" s="29" t="s">
        <v>54</v>
      </c>
      <c r="Q34" s="30">
        <v>3980000</v>
      </c>
      <c r="R34" s="30">
        <v>3980000</v>
      </c>
      <c r="S34" s="30">
        <v>0</v>
      </c>
      <c r="T34" s="30">
        <v>0</v>
      </c>
      <c r="U34" s="30">
        <v>2020000</v>
      </c>
      <c r="V34" s="31">
        <v>0</v>
      </c>
      <c r="W34" s="32" t="s">
        <v>44</v>
      </c>
      <c r="X34" s="33" t="s">
        <v>45</v>
      </c>
      <c r="Y34" s="34" t="s">
        <v>46</v>
      </c>
      <c r="Z34" s="34" t="s">
        <v>73</v>
      </c>
    </row>
    <row r="35" spans="1:26" ht="192" hidden="1" x14ac:dyDescent="0.2">
      <c r="A35" s="20">
        <f>SUBTOTAL(3,$B$7:B35)</f>
        <v>1</v>
      </c>
      <c r="B35" s="21" t="s">
        <v>146</v>
      </c>
      <c r="C35" s="22" t="s">
        <v>37</v>
      </c>
      <c r="D35" s="22" t="s">
        <v>108</v>
      </c>
      <c r="E35" s="22" t="s">
        <v>144</v>
      </c>
      <c r="F35" s="23" t="s">
        <v>147</v>
      </c>
      <c r="G35" s="24">
        <v>2643000</v>
      </c>
      <c r="H35" s="25">
        <v>2625000</v>
      </c>
      <c r="I35" s="35" t="s">
        <v>52</v>
      </c>
      <c r="J35" s="36"/>
      <c r="K35" s="37"/>
      <c r="L35" s="38"/>
      <c r="M35" s="27" t="s">
        <v>52</v>
      </c>
      <c r="N35" s="28" t="s">
        <v>52</v>
      </c>
      <c r="O35" s="28" t="s">
        <v>53</v>
      </c>
      <c r="P35" s="29" t="s">
        <v>54</v>
      </c>
      <c r="Q35" s="30">
        <v>2625000</v>
      </c>
      <c r="R35" s="30">
        <v>0</v>
      </c>
      <c r="S35" s="30">
        <v>18000</v>
      </c>
      <c r="T35" s="30">
        <v>0</v>
      </c>
      <c r="U35" s="30">
        <v>0</v>
      </c>
      <c r="V35" s="31">
        <v>0</v>
      </c>
      <c r="W35" s="32" t="s">
        <v>44</v>
      </c>
      <c r="X35" s="33" t="s">
        <v>128</v>
      </c>
      <c r="Y35" s="34" t="s">
        <v>129</v>
      </c>
      <c r="Z35" s="34" t="s">
        <v>55</v>
      </c>
    </row>
    <row r="36" spans="1:26" ht="240" hidden="1" x14ac:dyDescent="0.2">
      <c r="A36" s="20">
        <f>SUBTOTAL(3,$B$7:B36)</f>
        <v>1</v>
      </c>
      <c r="B36" s="21" t="s">
        <v>148</v>
      </c>
      <c r="C36" s="22" t="s">
        <v>37</v>
      </c>
      <c r="D36" s="22" t="s">
        <v>108</v>
      </c>
      <c r="E36" s="22" t="s">
        <v>149</v>
      </c>
      <c r="F36" s="23" t="s">
        <v>150</v>
      </c>
      <c r="G36" s="24">
        <v>9589000</v>
      </c>
      <c r="H36" s="25">
        <v>8456000</v>
      </c>
      <c r="I36" s="35" t="s">
        <v>52</v>
      </c>
      <c r="J36" s="36"/>
      <c r="K36" s="37"/>
      <c r="L36" s="38"/>
      <c r="M36" s="27" t="s">
        <v>52</v>
      </c>
      <c r="N36" s="28" t="s">
        <v>52</v>
      </c>
      <c r="O36" s="28" t="s">
        <v>53</v>
      </c>
      <c r="P36" s="29" t="s">
        <v>54</v>
      </c>
      <c r="Q36" s="30">
        <v>8456000</v>
      </c>
      <c r="R36" s="30">
        <v>8456000</v>
      </c>
      <c r="S36" s="30">
        <v>1133000</v>
      </c>
      <c r="T36" s="30">
        <v>0</v>
      </c>
      <c r="U36" s="30">
        <v>0</v>
      </c>
      <c r="V36" s="31">
        <v>0</v>
      </c>
      <c r="W36" s="32" t="s">
        <v>44</v>
      </c>
      <c r="X36" s="33" t="s">
        <v>45</v>
      </c>
      <c r="Y36" s="34" t="s">
        <v>46</v>
      </c>
      <c r="Z36" s="34" t="s">
        <v>55</v>
      </c>
    </row>
    <row r="37" spans="1:26" ht="240" hidden="1" x14ac:dyDescent="0.2">
      <c r="A37" s="20">
        <f>SUBTOTAL(3,$B$7:B37)</f>
        <v>1</v>
      </c>
      <c r="B37" s="21" t="s">
        <v>151</v>
      </c>
      <c r="C37" s="22" t="s">
        <v>37</v>
      </c>
      <c r="D37" s="22" t="s">
        <v>108</v>
      </c>
      <c r="E37" s="22" t="s">
        <v>152</v>
      </c>
      <c r="F37" s="23" t="s">
        <v>153</v>
      </c>
      <c r="G37" s="24">
        <v>7615400</v>
      </c>
      <c r="H37" s="25">
        <v>7610000</v>
      </c>
      <c r="I37" s="35" t="s">
        <v>52</v>
      </c>
      <c r="J37" s="36"/>
      <c r="K37" s="37"/>
      <c r="L37" s="38"/>
      <c r="M37" s="27" t="s">
        <v>52</v>
      </c>
      <c r="N37" s="28" t="s">
        <v>52</v>
      </c>
      <c r="O37" s="28" t="s">
        <v>53</v>
      </c>
      <c r="P37" s="29" t="s">
        <v>54</v>
      </c>
      <c r="Q37" s="30">
        <v>7610000</v>
      </c>
      <c r="R37" s="30">
        <v>7610000</v>
      </c>
      <c r="S37" s="30">
        <v>5400</v>
      </c>
      <c r="T37" s="30">
        <v>0</v>
      </c>
      <c r="U37" s="30">
        <v>0</v>
      </c>
      <c r="V37" s="31">
        <v>0</v>
      </c>
      <c r="W37" s="32" t="s">
        <v>44</v>
      </c>
      <c r="X37" s="33" t="s">
        <v>45</v>
      </c>
      <c r="Y37" s="34" t="s">
        <v>46</v>
      </c>
      <c r="Z37" s="34" t="s">
        <v>55</v>
      </c>
    </row>
    <row r="38" spans="1:26" ht="288" hidden="1" x14ac:dyDescent="0.2">
      <c r="A38" s="20">
        <f>SUBTOTAL(3,$B$7:B38)</f>
        <v>1</v>
      </c>
      <c r="B38" s="21" t="s">
        <v>154</v>
      </c>
      <c r="C38" s="22" t="s">
        <v>37</v>
      </c>
      <c r="D38" s="22" t="s">
        <v>155</v>
      </c>
      <c r="E38" s="22" t="s">
        <v>156</v>
      </c>
      <c r="F38" s="23" t="s">
        <v>157</v>
      </c>
      <c r="G38" s="24">
        <v>8190000</v>
      </c>
      <c r="H38" s="25">
        <v>4652000</v>
      </c>
      <c r="I38" s="35" t="s">
        <v>59</v>
      </c>
      <c r="J38" s="36"/>
      <c r="K38" s="37"/>
      <c r="L38" s="38"/>
      <c r="M38" s="27" t="s">
        <v>59</v>
      </c>
      <c r="N38" s="28" t="s">
        <v>52</v>
      </c>
      <c r="O38" s="28" t="s">
        <v>53</v>
      </c>
      <c r="P38" s="29" t="s">
        <v>54</v>
      </c>
      <c r="Q38" s="30">
        <v>4652000</v>
      </c>
      <c r="R38" s="30">
        <v>4652000</v>
      </c>
      <c r="S38" s="30">
        <v>1384000</v>
      </c>
      <c r="T38" s="30">
        <v>0</v>
      </c>
      <c r="U38" s="30">
        <v>2154000</v>
      </c>
      <c r="V38" s="31">
        <v>0</v>
      </c>
      <c r="W38" s="32" t="s">
        <v>44</v>
      </c>
      <c r="X38" s="33" t="s">
        <v>45</v>
      </c>
      <c r="Y38" s="34" t="s">
        <v>46</v>
      </c>
      <c r="Z38" s="34" t="s">
        <v>55</v>
      </c>
    </row>
    <row r="39" spans="1:26" ht="408" hidden="1" x14ac:dyDescent="0.2">
      <c r="A39" s="20">
        <f>SUBTOTAL(3,$B$7:B39)</f>
        <v>1</v>
      </c>
      <c r="B39" s="21" t="s">
        <v>158</v>
      </c>
      <c r="C39" s="22" t="s">
        <v>37</v>
      </c>
      <c r="D39" s="22" t="s">
        <v>155</v>
      </c>
      <c r="E39" s="22" t="s">
        <v>159</v>
      </c>
      <c r="F39" s="23" t="s">
        <v>160</v>
      </c>
      <c r="G39" s="24">
        <v>3494000</v>
      </c>
      <c r="H39" s="25">
        <v>2019599</v>
      </c>
      <c r="I39" s="35" t="s">
        <v>59</v>
      </c>
      <c r="J39" s="36"/>
      <c r="K39" s="37"/>
      <c r="L39" s="38"/>
      <c r="M39" s="27" t="s">
        <v>59</v>
      </c>
      <c r="N39" s="28" t="s">
        <v>52</v>
      </c>
      <c r="O39" s="28" t="s">
        <v>53</v>
      </c>
      <c r="P39" s="29" t="s">
        <v>54</v>
      </c>
      <c r="Q39" s="30">
        <v>2019599</v>
      </c>
      <c r="R39" s="30">
        <v>2019599</v>
      </c>
      <c r="S39" s="30">
        <v>376401</v>
      </c>
      <c r="T39" s="30">
        <v>0</v>
      </c>
      <c r="U39" s="30">
        <v>1098000</v>
      </c>
      <c r="V39" s="31">
        <v>0</v>
      </c>
      <c r="W39" s="32" t="s">
        <v>44</v>
      </c>
      <c r="X39" s="33" t="s">
        <v>45</v>
      </c>
      <c r="Y39" s="34" t="s">
        <v>46</v>
      </c>
      <c r="Z39" s="34" t="s">
        <v>55</v>
      </c>
    </row>
    <row r="40" spans="1:26" ht="336" hidden="1" x14ac:dyDescent="0.2">
      <c r="A40" s="20">
        <f>SUBTOTAL(3,$B$7:B40)</f>
        <v>1</v>
      </c>
      <c r="B40" s="21" t="s">
        <v>161</v>
      </c>
      <c r="C40" s="22" t="s">
        <v>37</v>
      </c>
      <c r="D40" s="22" t="s">
        <v>155</v>
      </c>
      <c r="E40" s="22" t="s">
        <v>162</v>
      </c>
      <c r="F40" s="23" t="s">
        <v>163</v>
      </c>
      <c r="G40" s="24">
        <v>9842700</v>
      </c>
      <c r="H40" s="25">
        <v>5598827.0300000003</v>
      </c>
      <c r="I40" s="35" t="s">
        <v>59</v>
      </c>
      <c r="J40" s="36"/>
      <c r="K40" s="37"/>
      <c r="L40" s="38"/>
      <c r="M40" s="27" t="s">
        <v>59</v>
      </c>
      <c r="N40" s="28" t="s">
        <v>52</v>
      </c>
      <c r="O40" s="28" t="s">
        <v>53</v>
      </c>
      <c r="P40" s="29" t="s">
        <v>54</v>
      </c>
      <c r="Q40" s="30">
        <v>5598827.0300000003</v>
      </c>
      <c r="R40" s="30">
        <v>5598827.0300000003</v>
      </c>
      <c r="S40" s="30">
        <v>1672.97</v>
      </c>
      <c r="T40" s="30">
        <v>0</v>
      </c>
      <c r="U40" s="30">
        <v>4242200</v>
      </c>
      <c r="V40" s="31">
        <v>0</v>
      </c>
      <c r="W40" s="32" t="s">
        <v>44</v>
      </c>
      <c r="X40" s="33" t="s">
        <v>45</v>
      </c>
      <c r="Y40" s="34" t="s">
        <v>46</v>
      </c>
      <c r="Z40" s="34" t="s">
        <v>55</v>
      </c>
    </row>
    <row r="41" spans="1:26" ht="144" hidden="1" x14ac:dyDescent="0.2">
      <c r="A41" s="20">
        <f>SUBTOTAL(3,$B$7:B41)</f>
        <v>1</v>
      </c>
      <c r="B41" s="21" t="s">
        <v>164</v>
      </c>
      <c r="C41" s="22" t="s">
        <v>37</v>
      </c>
      <c r="D41" s="22" t="s">
        <v>155</v>
      </c>
      <c r="E41" s="22" t="s">
        <v>165</v>
      </c>
      <c r="F41" s="23" t="s">
        <v>166</v>
      </c>
      <c r="G41" s="24">
        <v>6318000</v>
      </c>
      <c r="H41" s="25">
        <v>6277000</v>
      </c>
      <c r="I41" s="35" t="s">
        <v>52</v>
      </c>
      <c r="J41" s="36"/>
      <c r="K41" s="37"/>
      <c r="L41" s="38"/>
      <c r="M41" s="27" t="s">
        <v>52</v>
      </c>
      <c r="N41" s="28" t="s">
        <v>52</v>
      </c>
      <c r="O41" s="28" t="s">
        <v>53</v>
      </c>
      <c r="P41" s="29" t="s">
        <v>54</v>
      </c>
      <c r="Q41" s="30">
        <v>6277000</v>
      </c>
      <c r="R41" s="30">
        <v>4080050</v>
      </c>
      <c r="S41" s="30">
        <v>41000</v>
      </c>
      <c r="T41" s="30">
        <v>0</v>
      </c>
      <c r="U41" s="30">
        <v>0</v>
      </c>
      <c r="V41" s="31">
        <v>0</v>
      </c>
      <c r="W41" s="32" t="s">
        <v>44</v>
      </c>
      <c r="X41" s="33" t="s">
        <v>105</v>
      </c>
      <c r="Y41" s="34" t="s">
        <v>106</v>
      </c>
      <c r="Z41" s="34" t="s">
        <v>55</v>
      </c>
    </row>
    <row r="42" spans="1:26" ht="408" hidden="1" x14ac:dyDescent="0.2">
      <c r="A42" s="20">
        <f>SUBTOTAL(3,$B$7:B42)</f>
        <v>1</v>
      </c>
      <c r="B42" s="21" t="s">
        <v>167</v>
      </c>
      <c r="C42" s="22" t="s">
        <v>37</v>
      </c>
      <c r="D42" s="22" t="s">
        <v>155</v>
      </c>
      <c r="E42" s="22" t="s">
        <v>168</v>
      </c>
      <c r="F42" s="23" t="s">
        <v>169</v>
      </c>
      <c r="G42" s="24">
        <v>8253000</v>
      </c>
      <c r="H42" s="25">
        <v>5242888</v>
      </c>
      <c r="I42" s="35" t="s">
        <v>59</v>
      </c>
      <c r="J42" s="36"/>
      <c r="K42" s="37"/>
      <c r="L42" s="38"/>
      <c r="M42" s="27" t="s">
        <v>59</v>
      </c>
      <c r="N42" s="28" t="s">
        <v>52</v>
      </c>
      <c r="O42" s="28" t="s">
        <v>53</v>
      </c>
      <c r="P42" s="29" t="s">
        <v>54</v>
      </c>
      <c r="Q42" s="30">
        <v>5242888</v>
      </c>
      <c r="R42" s="30">
        <v>5242888</v>
      </c>
      <c r="S42" s="30">
        <v>21312</v>
      </c>
      <c r="T42" s="30">
        <v>0</v>
      </c>
      <c r="U42" s="30">
        <v>2988800</v>
      </c>
      <c r="V42" s="31">
        <v>0</v>
      </c>
      <c r="W42" s="32" t="s">
        <v>44</v>
      </c>
      <c r="X42" s="33" t="s">
        <v>45</v>
      </c>
      <c r="Y42" s="34" t="s">
        <v>46</v>
      </c>
      <c r="Z42" s="34" t="s">
        <v>55</v>
      </c>
    </row>
    <row r="43" spans="1:26" ht="216" hidden="1" x14ac:dyDescent="0.2">
      <c r="A43" s="20">
        <f>SUBTOTAL(3,$B$7:B43)</f>
        <v>1</v>
      </c>
      <c r="B43" s="21" t="s">
        <v>170</v>
      </c>
      <c r="C43" s="22" t="s">
        <v>37</v>
      </c>
      <c r="D43" s="22" t="s">
        <v>155</v>
      </c>
      <c r="E43" s="22" t="s">
        <v>171</v>
      </c>
      <c r="F43" s="23" t="s">
        <v>172</v>
      </c>
      <c r="G43" s="24">
        <v>6700000</v>
      </c>
      <c r="H43" s="25">
        <v>4635000</v>
      </c>
      <c r="I43" s="35" t="s">
        <v>52</v>
      </c>
      <c r="J43" s="36"/>
      <c r="K43" s="37"/>
      <c r="L43" s="38"/>
      <c r="M43" s="27" t="s">
        <v>52</v>
      </c>
      <c r="N43" s="28" t="s">
        <v>52</v>
      </c>
      <c r="O43" s="28" t="s">
        <v>53</v>
      </c>
      <c r="P43" s="29" t="s">
        <v>54</v>
      </c>
      <c r="Q43" s="30">
        <v>4635000</v>
      </c>
      <c r="R43" s="30">
        <v>0</v>
      </c>
      <c r="S43" s="30">
        <v>2065000</v>
      </c>
      <c r="T43" s="30">
        <v>0</v>
      </c>
      <c r="U43" s="30">
        <v>0</v>
      </c>
      <c r="V43" s="31">
        <v>0</v>
      </c>
      <c r="W43" s="32" t="s">
        <v>44</v>
      </c>
      <c r="X43" s="33" t="s">
        <v>45</v>
      </c>
      <c r="Y43" s="34" t="s">
        <v>46</v>
      </c>
      <c r="Z43" s="34" t="s">
        <v>55</v>
      </c>
    </row>
    <row r="44" spans="1:26" ht="144" hidden="1" x14ac:dyDescent="0.2">
      <c r="A44" s="20">
        <f>SUBTOTAL(3,$B$7:B44)</f>
        <v>1</v>
      </c>
      <c r="B44" s="21" t="s">
        <v>173</v>
      </c>
      <c r="C44" s="22" t="s">
        <v>37</v>
      </c>
      <c r="D44" s="22" t="s">
        <v>155</v>
      </c>
      <c r="E44" s="22" t="s">
        <v>174</v>
      </c>
      <c r="F44" s="23" t="s">
        <v>175</v>
      </c>
      <c r="G44" s="24">
        <v>9500000</v>
      </c>
      <c r="H44" s="25">
        <v>9000000</v>
      </c>
      <c r="I44" s="35" t="s">
        <v>52</v>
      </c>
      <c r="J44" s="36"/>
      <c r="K44" s="37"/>
      <c r="L44" s="38"/>
      <c r="M44" s="27" t="s">
        <v>52</v>
      </c>
      <c r="N44" s="28" t="s">
        <v>52</v>
      </c>
      <c r="O44" s="28" t="s">
        <v>53</v>
      </c>
      <c r="P44" s="29" t="s">
        <v>54</v>
      </c>
      <c r="Q44" s="30">
        <v>9000000</v>
      </c>
      <c r="R44" s="30">
        <v>9000000</v>
      </c>
      <c r="S44" s="30">
        <v>500000</v>
      </c>
      <c r="T44" s="30">
        <v>0</v>
      </c>
      <c r="U44" s="30">
        <v>0</v>
      </c>
      <c r="V44" s="31">
        <v>0</v>
      </c>
      <c r="W44" s="32" t="s">
        <v>44</v>
      </c>
      <c r="X44" s="33" t="s">
        <v>121</v>
      </c>
      <c r="Y44" s="34" t="s">
        <v>122</v>
      </c>
      <c r="Z44" s="34" t="s">
        <v>55</v>
      </c>
    </row>
    <row r="45" spans="1:26" ht="312" hidden="1" x14ac:dyDescent="0.2">
      <c r="A45" s="20">
        <f>SUBTOTAL(3,$B$7:B45)</f>
        <v>1</v>
      </c>
      <c r="B45" s="21" t="s">
        <v>176</v>
      </c>
      <c r="C45" s="22" t="s">
        <v>37</v>
      </c>
      <c r="D45" s="22" t="s">
        <v>155</v>
      </c>
      <c r="E45" s="22" t="s">
        <v>177</v>
      </c>
      <c r="F45" s="23" t="s">
        <v>178</v>
      </c>
      <c r="G45" s="24">
        <v>7889300</v>
      </c>
      <c r="H45" s="25">
        <v>4333333</v>
      </c>
      <c r="I45" s="35" t="s">
        <v>59</v>
      </c>
      <c r="J45" s="36"/>
      <c r="K45" s="37"/>
      <c r="L45" s="38"/>
      <c r="M45" s="27" t="s">
        <v>59</v>
      </c>
      <c r="N45" s="28" t="s">
        <v>52</v>
      </c>
      <c r="O45" s="28" t="s">
        <v>53</v>
      </c>
      <c r="P45" s="29" t="s">
        <v>54</v>
      </c>
      <c r="Q45" s="30">
        <v>4333333</v>
      </c>
      <c r="R45" s="30">
        <v>1300000</v>
      </c>
      <c r="S45" s="30">
        <v>4967</v>
      </c>
      <c r="T45" s="30">
        <v>0</v>
      </c>
      <c r="U45" s="30">
        <v>3551000</v>
      </c>
      <c r="V45" s="31">
        <v>0</v>
      </c>
      <c r="W45" s="32" t="s">
        <v>44</v>
      </c>
      <c r="X45" s="33" t="s">
        <v>45</v>
      </c>
      <c r="Y45" s="34" t="s">
        <v>46</v>
      </c>
      <c r="Z45" s="34" t="s">
        <v>55</v>
      </c>
    </row>
    <row r="46" spans="1:26" ht="312" hidden="1" x14ac:dyDescent="0.2">
      <c r="A46" s="20">
        <f>SUBTOTAL(3,$B$7:B46)</f>
        <v>1</v>
      </c>
      <c r="B46" s="21" t="s">
        <v>179</v>
      </c>
      <c r="C46" s="22" t="s">
        <v>37</v>
      </c>
      <c r="D46" s="22" t="s">
        <v>180</v>
      </c>
      <c r="E46" s="22" t="s">
        <v>181</v>
      </c>
      <c r="F46" s="23" t="s">
        <v>182</v>
      </c>
      <c r="G46" s="24">
        <v>2120500</v>
      </c>
      <c r="H46" s="25">
        <v>0</v>
      </c>
      <c r="I46" s="35" t="s">
        <v>41</v>
      </c>
      <c r="J46" s="36"/>
      <c r="K46" s="37"/>
      <c r="L46" s="38"/>
      <c r="M46" s="27" t="s">
        <v>41</v>
      </c>
      <c r="N46" s="28" t="s">
        <v>41</v>
      </c>
      <c r="O46" s="28" t="s">
        <v>42</v>
      </c>
      <c r="P46" s="29" t="s">
        <v>43</v>
      </c>
      <c r="Q46" s="30">
        <v>0</v>
      </c>
      <c r="R46" s="30">
        <v>0</v>
      </c>
      <c r="S46" s="30">
        <v>2120500</v>
      </c>
      <c r="T46" s="30">
        <v>0</v>
      </c>
      <c r="U46" s="30">
        <v>0</v>
      </c>
      <c r="V46" s="31">
        <v>0</v>
      </c>
      <c r="W46" s="32" t="s">
        <v>44</v>
      </c>
      <c r="X46" s="33" t="s">
        <v>45</v>
      </c>
      <c r="Y46" s="34" t="s">
        <v>46</v>
      </c>
      <c r="Z46" s="34" t="s">
        <v>47</v>
      </c>
    </row>
    <row r="47" spans="1:26" ht="312" hidden="1" x14ac:dyDescent="0.2">
      <c r="A47" s="20">
        <f>SUBTOTAL(3,$B$7:B47)</f>
        <v>1</v>
      </c>
      <c r="B47" s="21" t="s">
        <v>183</v>
      </c>
      <c r="C47" s="22" t="s">
        <v>37</v>
      </c>
      <c r="D47" s="22" t="s">
        <v>180</v>
      </c>
      <c r="E47" s="22" t="s">
        <v>181</v>
      </c>
      <c r="F47" s="23" t="s">
        <v>184</v>
      </c>
      <c r="G47" s="24">
        <v>2080400</v>
      </c>
      <c r="H47" s="25">
        <v>1590000</v>
      </c>
      <c r="I47" s="35" t="s">
        <v>52</v>
      </c>
      <c r="J47" s="36"/>
      <c r="K47" s="37"/>
      <c r="L47" s="38"/>
      <c r="M47" s="27" t="s">
        <v>52</v>
      </c>
      <c r="N47" s="28" t="s">
        <v>52</v>
      </c>
      <c r="O47" s="28" t="s">
        <v>53</v>
      </c>
      <c r="P47" s="29" t="s">
        <v>54</v>
      </c>
      <c r="Q47" s="30">
        <v>1590000</v>
      </c>
      <c r="R47" s="30">
        <v>0</v>
      </c>
      <c r="S47" s="30">
        <v>490400</v>
      </c>
      <c r="T47" s="30">
        <v>0</v>
      </c>
      <c r="U47" s="30">
        <v>0</v>
      </c>
      <c r="V47" s="31">
        <v>0</v>
      </c>
      <c r="W47" s="32" t="s">
        <v>44</v>
      </c>
      <c r="X47" s="33" t="s">
        <v>45</v>
      </c>
      <c r="Y47" s="34" t="s">
        <v>46</v>
      </c>
      <c r="Z47" s="34" t="s">
        <v>55</v>
      </c>
    </row>
    <row r="48" spans="1:26" ht="288" hidden="1" x14ac:dyDescent="0.2">
      <c r="A48" s="20">
        <f>SUBTOTAL(3,$B$7:B48)</f>
        <v>1</v>
      </c>
      <c r="B48" s="21" t="s">
        <v>185</v>
      </c>
      <c r="C48" s="22" t="s">
        <v>37</v>
      </c>
      <c r="D48" s="22" t="s">
        <v>180</v>
      </c>
      <c r="E48" s="22" t="s">
        <v>181</v>
      </c>
      <c r="F48" s="23" t="s">
        <v>186</v>
      </c>
      <c r="G48" s="24">
        <v>499200</v>
      </c>
      <c r="H48" s="25">
        <v>498500</v>
      </c>
      <c r="I48" s="35" t="s">
        <v>52</v>
      </c>
      <c r="J48" s="36"/>
      <c r="K48" s="37"/>
      <c r="L48" s="38"/>
      <c r="M48" s="27" t="s">
        <v>52</v>
      </c>
      <c r="N48" s="28" t="s">
        <v>52</v>
      </c>
      <c r="O48" s="28" t="s">
        <v>53</v>
      </c>
      <c r="P48" s="29" t="s">
        <v>54</v>
      </c>
      <c r="Q48" s="30">
        <v>498500</v>
      </c>
      <c r="R48" s="30">
        <v>498500</v>
      </c>
      <c r="S48" s="30">
        <v>700</v>
      </c>
      <c r="T48" s="30">
        <v>0</v>
      </c>
      <c r="U48" s="30">
        <v>0</v>
      </c>
      <c r="V48" s="31">
        <v>0</v>
      </c>
      <c r="W48" s="32" t="s">
        <v>44</v>
      </c>
      <c r="X48" s="33" t="s">
        <v>45</v>
      </c>
      <c r="Y48" s="34" t="s">
        <v>46</v>
      </c>
      <c r="Z48" s="34" t="s">
        <v>55</v>
      </c>
    </row>
    <row r="49" spans="1:26" ht="264" hidden="1" x14ac:dyDescent="0.2">
      <c r="A49" s="20">
        <f>SUBTOTAL(3,$B$7:B49)</f>
        <v>1</v>
      </c>
      <c r="B49" s="21" t="s">
        <v>187</v>
      </c>
      <c r="C49" s="22" t="s">
        <v>37</v>
      </c>
      <c r="D49" s="22" t="s">
        <v>180</v>
      </c>
      <c r="E49" s="22" t="s">
        <v>181</v>
      </c>
      <c r="F49" s="23" t="s">
        <v>188</v>
      </c>
      <c r="G49" s="24">
        <v>499200</v>
      </c>
      <c r="H49" s="25">
        <v>498500</v>
      </c>
      <c r="I49" s="35" t="s">
        <v>52</v>
      </c>
      <c r="J49" s="36"/>
      <c r="K49" s="37"/>
      <c r="L49" s="38"/>
      <c r="M49" s="27" t="s">
        <v>52</v>
      </c>
      <c r="N49" s="28" t="s">
        <v>52</v>
      </c>
      <c r="O49" s="28" t="s">
        <v>53</v>
      </c>
      <c r="P49" s="29" t="s">
        <v>54</v>
      </c>
      <c r="Q49" s="30">
        <v>498500</v>
      </c>
      <c r="R49" s="30">
        <v>498500</v>
      </c>
      <c r="S49" s="30">
        <v>700</v>
      </c>
      <c r="T49" s="30">
        <v>0</v>
      </c>
      <c r="U49" s="30">
        <v>0</v>
      </c>
      <c r="V49" s="31">
        <v>0</v>
      </c>
      <c r="W49" s="32" t="s">
        <v>44</v>
      </c>
      <c r="X49" s="33" t="s">
        <v>45</v>
      </c>
      <c r="Y49" s="34" t="s">
        <v>46</v>
      </c>
      <c r="Z49" s="34" t="s">
        <v>55</v>
      </c>
    </row>
    <row r="50" spans="1:26" ht="288" hidden="1" x14ac:dyDescent="0.2">
      <c r="A50" s="20">
        <f>SUBTOTAL(3,$B$7:B50)</f>
        <v>1</v>
      </c>
      <c r="B50" s="21" t="s">
        <v>189</v>
      </c>
      <c r="C50" s="22" t="s">
        <v>37</v>
      </c>
      <c r="D50" s="22" t="s">
        <v>180</v>
      </c>
      <c r="E50" s="22" t="s">
        <v>181</v>
      </c>
      <c r="F50" s="23" t="s">
        <v>190</v>
      </c>
      <c r="G50" s="24">
        <v>499200</v>
      </c>
      <c r="H50" s="25">
        <v>498500</v>
      </c>
      <c r="I50" s="35" t="s">
        <v>52</v>
      </c>
      <c r="J50" s="36"/>
      <c r="K50" s="37"/>
      <c r="L50" s="38"/>
      <c r="M50" s="27" t="s">
        <v>52</v>
      </c>
      <c r="N50" s="28" t="s">
        <v>52</v>
      </c>
      <c r="O50" s="28" t="s">
        <v>53</v>
      </c>
      <c r="P50" s="29" t="s">
        <v>54</v>
      </c>
      <c r="Q50" s="30">
        <v>498500</v>
      </c>
      <c r="R50" s="30">
        <v>498500</v>
      </c>
      <c r="S50" s="30">
        <v>700</v>
      </c>
      <c r="T50" s="30">
        <v>0</v>
      </c>
      <c r="U50" s="30">
        <v>0</v>
      </c>
      <c r="V50" s="31">
        <v>0</v>
      </c>
      <c r="W50" s="32" t="s">
        <v>44</v>
      </c>
      <c r="X50" s="33" t="s">
        <v>45</v>
      </c>
      <c r="Y50" s="34" t="s">
        <v>46</v>
      </c>
      <c r="Z50" s="34" t="s">
        <v>55</v>
      </c>
    </row>
    <row r="51" spans="1:26" ht="120" x14ac:dyDescent="0.2">
      <c r="A51" s="20">
        <f>SUBTOTAL(3,$B$7:B51)</f>
        <v>2</v>
      </c>
      <c r="B51" s="21" t="s">
        <v>191</v>
      </c>
      <c r="C51" s="22" t="s">
        <v>37</v>
      </c>
      <c r="D51" s="22" t="s">
        <v>180</v>
      </c>
      <c r="E51" s="22" t="s">
        <v>181</v>
      </c>
      <c r="F51" s="23" t="s">
        <v>192</v>
      </c>
      <c r="G51" s="24">
        <v>3000000</v>
      </c>
      <c r="H51" s="25">
        <v>3000000</v>
      </c>
      <c r="I51" s="26" t="s">
        <v>193</v>
      </c>
      <c r="J51" s="39"/>
      <c r="K51" s="40"/>
      <c r="L51" s="41"/>
      <c r="M51" s="27" t="s">
        <v>193</v>
      </c>
      <c r="N51" s="28" t="s">
        <v>193</v>
      </c>
      <c r="O51" s="28" t="s">
        <v>194</v>
      </c>
      <c r="P51" s="29" t="s">
        <v>43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1">
        <v>3000000</v>
      </c>
      <c r="W51" s="32" t="s">
        <v>44</v>
      </c>
      <c r="X51" s="33" t="s">
        <v>195</v>
      </c>
      <c r="Y51" s="34" t="s">
        <v>196</v>
      </c>
      <c r="Z51" s="34" t="s">
        <v>73</v>
      </c>
    </row>
    <row r="52" spans="1:26" ht="216" hidden="1" x14ac:dyDescent="0.2">
      <c r="A52" s="20">
        <f>SUBTOTAL(3,$B$7:B52)</f>
        <v>2</v>
      </c>
      <c r="B52" s="21" t="s">
        <v>197</v>
      </c>
      <c r="C52" s="22" t="s">
        <v>37</v>
      </c>
      <c r="D52" s="22" t="s">
        <v>180</v>
      </c>
      <c r="E52" s="22" t="s">
        <v>198</v>
      </c>
      <c r="F52" s="23" t="s">
        <v>199</v>
      </c>
      <c r="G52" s="24">
        <v>497500</v>
      </c>
      <c r="H52" s="25">
        <v>496000</v>
      </c>
      <c r="I52" s="35" t="s">
        <v>52</v>
      </c>
      <c r="J52" s="36"/>
      <c r="K52" s="37"/>
      <c r="L52" s="38"/>
      <c r="M52" s="27" t="s">
        <v>52</v>
      </c>
      <c r="N52" s="28" t="s">
        <v>52</v>
      </c>
      <c r="O52" s="28" t="s">
        <v>53</v>
      </c>
      <c r="P52" s="29" t="s">
        <v>54</v>
      </c>
      <c r="Q52" s="30">
        <v>496000</v>
      </c>
      <c r="R52" s="30">
        <v>496000</v>
      </c>
      <c r="S52" s="30">
        <v>1500</v>
      </c>
      <c r="T52" s="30">
        <v>0</v>
      </c>
      <c r="U52" s="30">
        <v>0</v>
      </c>
      <c r="V52" s="31">
        <v>0</v>
      </c>
      <c r="W52" s="32" t="s">
        <v>44</v>
      </c>
      <c r="X52" s="33" t="s">
        <v>45</v>
      </c>
      <c r="Y52" s="34" t="s">
        <v>46</v>
      </c>
      <c r="Z52" s="34" t="s">
        <v>55</v>
      </c>
    </row>
    <row r="53" spans="1:26" ht="120" hidden="1" x14ac:dyDescent="0.2">
      <c r="A53" s="20">
        <f>SUBTOTAL(3,$B$7:B53)</f>
        <v>2</v>
      </c>
      <c r="B53" s="21" t="s">
        <v>200</v>
      </c>
      <c r="C53" s="22" t="s">
        <v>37</v>
      </c>
      <c r="D53" s="22" t="s">
        <v>180</v>
      </c>
      <c r="E53" s="22" t="s">
        <v>198</v>
      </c>
      <c r="F53" s="23" t="s">
        <v>201</v>
      </c>
      <c r="G53" s="24">
        <v>3520000</v>
      </c>
      <c r="H53" s="25">
        <v>3520000</v>
      </c>
      <c r="I53" s="35" t="s">
        <v>52</v>
      </c>
      <c r="J53" s="36"/>
      <c r="K53" s="37"/>
      <c r="L53" s="38"/>
      <c r="M53" s="27" t="s">
        <v>52</v>
      </c>
      <c r="N53" s="28" t="s">
        <v>52</v>
      </c>
      <c r="O53" s="28" t="s">
        <v>53</v>
      </c>
      <c r="P53" s="29" t="s">
        <v>54</v>
      </c>
      <c r="Q53" s="30">
        <v>3498989</v>
      </c>
      <c r="R53" s="30">
        <v>3498989</v>
      </c>
      <c r="S53" s="30">
        <v>0</v>
      </c>
      <c r="T53" s="30">
        <v>0</v>
      </c>
      <c r="U53" s="30">
        <v>0</v>
      </c>
      <c r="V53" s="31">
        <v>21011</v>
      </c>
      <c r="W53" s="32" t="s">
        <v>44</v>
      </c>
      <c r="X53" s="33" t="s">
        <v>195</v>
      </c>
      <c r="Y53" s="34" t="s">
        <v>196</v>
      </c>
      <c r="Z53" s="34" t="s">
        <v>73</v>
      </c>
    </row>
    <row r="54" spans="1:26" ht="336" hidden="1" x14ac:dyDescent="0.2">
      <c r="A54" s="20">
        <f>SUBTOTAL(3,$B$7:B54)</f>
        <v>2</v>
      </c>
      <c r="B54" s="21" t="s">
        <v>202</v>
      </c>
      <c r="C54" s="22" t="s">
        <v>37</v>
      </c>
      <c r="D54" s="22" t="s">
        <v>180</v>
      </c>
      <c r="E54" s="22" t="s">
        <v>203</v>
      </c>
      <c r="F54" s="23" t="s">
        <v>204</v>
      </c>
      <c r="G54" s="24">
        <v>6832500</v>
      </c>
      <c r="H54" s="25">
        <v>4248000</v>
      </c>
      <c r="I54" s="35" t="s">
        <v>59</v>
      </c>
      <c r="J54" s="36"/>
      <c r="K54" s="37"/>
      <c r="L54" s="38"/>
      <c r="M54" s="27" t="s">
        <v>59</v>
      </c>
      <c r="N54" s="28" t="s">
        <v>52</v>
      </c>
      <c r="O54" s="28" t="s">
        <v>53</v>
      </c>
      <c r="P54" s="29" t="s">
        <v>54</v>
      </c>
      <c r="Q54" s="30">
        <v>4248000</v>
      </c>
      <c r="R54" s="30">
        <v>4248000</v>
      </c>
      <c r="S54" s="30">
        <v>367000</v>
      </c>
      <c r="T54" s="30">
        <v>0</v>
      </c>
      <c r="U54" s="30">
        <v>2217500</v>
      </c>
      <c r="V54" s="31">
        <v>0</v>
      </c>
      <c r="W54" s="32" t="s">
        <v>44</v>
      </c>
      <c r="X54" s="33" t="s">
        <v>45</v>
      </c>
      <c r="Y54" s="34" t="s">
        <v>46</v>
      </c>
      <c r="Z54" s="34" t="s">
        <v>55</v>
      </c>
    </row>
    <row r="55" spans="1:26" ht="312" hidden="1" x14ac:dyDescent="0.2">
      <c r="A55" s="20">
        <f>SUBTOTAL(3,$B$7:B55)</f>
        <v>2</v>
      </c>
      <c r="B55" s="21" t="s">
        <v>205</v>
      </c>
      <c r="C55" s="22" t="s">
        <v>37</v>
      </c>
      <c r="D55" s="22" t="s">
        <v>180</v>
      </c>
      <c r="E55" s="22" t="s">
        <v>203</v>
      </c>
      <c r="F55" s="23" t="s">
        <v>206</v>
      </c>
      <c r="G55" s="24">
        <v>495000</v>
      </c>
      <c r="H55" s="25">
        <v>412000</v>
      </c>
      <c r="I55" s="35" t="s">
        <v>52</v>
      </c>
      <c r="J55" s="36"/>
      <c r="K55" s="37"/>
      <c r="L55" s="38"/>
      <c r="M55" s="27" t="s">
        <v>52</v>
      </c>
      <c r="N55" s="28" t="s">
        <v>52</v>
      </c>
      <c r="O55" s="28" t="s">
        <v>53</v>
      </c>
      <c r="P55" s="29" t="s">
        <v>54</v>
      </c>
      <c r="Q55" s="30">
        <v>412000</v>
      </c>
      <c r="R55" s="30">
        <v>412000</v>
      </c>
      <c r="S55" s="30">
        <v>83000</v>
      </c>
      <c r="T55" s="30">
        <v>0</v>
      </c>
      <c r="U55" s="30">
        <v>0</v>
      </c>
      <c r="V55" s="31">
        <v>0</v>
      </c>
      <c r="W55" s="32" t="s">
        <v>44</v>
      </c>
      <c r="X55" s="33" t="s">
        <v>45</v>
      </c>
      <c r="Y55" s="34" t="s">
        <v>46</v>
      </c>
      <c r="Z55" s="34" t="s">
        <v>55</v>
      </c>
    </row>
    <row r="56" spans="1:26" ht="336" hidden="1" x14ac:dyDescent="0.2">
      <c r="A56" s="20">
        <f>SUBTOTAL(3,$B$7:B56)</f>
        <v>2</v>
      </c>
      <c r="B56" s="21" t="s">
        <v>207</v>
      </c>
      <c r="C56" s="22" t="s">
        <v>37</v>
      </c>
      <c r="D56" s="22" t="s">
        <v>180</v>
      </c>
      <c r="E56" s="22" t="s">
        <v>203</v>
      </c>
      <c r="F56" s="23" t="s">
        <v>208</v>
      </c>
      <c r="G56" s="24">
        <v>495000</v>
      </c>
      <c r="H56" s="25">
        <v>412000</v>
      </c>
      <c r="I56" s="35" t="s">
        <v>52</v>
      </c>
      <c r="J56" s="36"/>
      <c r="K56" s="37"/>
      <c r="L56" s="38"/>
      <c r="M56" s="27" t="s">
        <v>52</v>
      </c>
      <c r="N56" s="28" t="s">
        <v>52</v>
      </c>
      <c r="O56" s="28" t="s">
        <v>53</v>
      </c>
      <c r="P56" s="29" t="s">
        <v>54</v>
      </c>
      <c r="Q56" s="30">
        <v>412000</v>
      </c>
      <c r="R56" s="30">
        <v>412000</v>
      </c>
      <c r="S56" s="30">
        <v>83000</v>
      </c>
      <c r="T56" s="30">
        <v>0</v>
      </c>
      <c r="U56" s="30">
        <v>0</v>
      </c>
      <c r="V56" s="31">
        <v>0</v>
      </c>
      <c r="W56" s="32" t="s">
        <v>44</v>
      </c>
      <c r="X56" s="33" t="s">
        <v>45</v>
      </c>
      <c r="Y56" s="34" t="s">
        <v>46</v>
      </c>
      <c r="Z56" s="34" t="s">
        <v>55</v>
      </c>
    </row>
    <row r="57" spans="1:26" ht="336" hidden="1" x14ac:dyDescent="0.2">
      <c r="A57" s="20">
        <f>SUBTOTAL(3,$B$7:B57)</f>
        <v>2</v>
      </c>
      <c r="B57" s="21" t="s">
        <v>209</v>
      </c>
      <c r="C57" s="22" t="s">
        <v>37</v>
      </c>
      <c r="D57" s="22" t="s">
        <v>180</v>
      </c>
      <c r="E57" s="22" t="s">
        <v>203</v>
      </c>
      <c r="F57" s="23" t="s">
        <v>210</v>
      </c>
      <c r="G57" s="24">
        <v>495000</v>
      </c>
      <c r="H57" s="25">
        <v>412000</v>
      </c>
      <c r="I57" s="35" t="s">
        <v>52</v>
      </c>
      <c r="J57" s="36"/>
      <c r="K57" s="37"/>
      <c r="L57" s="38"/>
      <c r="M57" s="27" t="s">
        <v>52</v>
      </c>
      <c r="N57" s="28" t="s">
        <v>52</v>
      </c>
      <c r="O57" s="28" t="s">
        <v>53</v>
      </c>
      <c r="P57" s="29" t="s">
        <v>54</v>
      </c>
      <c r="Q57" s="30">
        <v>412000</v>
      </c>
      <c r="R57" s="30">
        <v>412000</v>
      </c>
      <c r="S57" s="30">
        <v>83000</v>
      </c>
      <c r="T57" s="30">
        <v>0</v>
      </c>
      <c r="U57" s="30">
        <v>0</v>
      </c>
      <c r="V57" s="31">
        <v>0</v>
      </c>
      <c r="W57" s="32" t="s">
        <v>44</v>
      </c>
      <c r="X57" s="33" t="s">
        <v>45</v>
      </c>
      <c r="Y57" s="34" t="s">
        <v>46</v>
      </c>
      <c r="Z57" s="34" t="s">
        <v>55</v>
      </c>
    </row>
    <row r="58" spans="1:26" ht="336" hidden="1" x14ac:dyDescent="0.2">
      <c r="A58" s="20">
        <f>SUBTOTAL(3,$B$7:B58)</f>
        <v>2</v>
      </c>
      <c r="B58" s="21" t="s">
        <v>211</v>
      </c>
      <c r="C58" s="22" t="s">
        <v>37</v>
      </c>
      <c r="D58" s="22" t="s">
        <v>180</v>
      </c>
      <c r="E58" s="22" t="s">
        <v>203</v>
      </c>
      <c r="F58" s="23" t="s">
        <v>212</v>
      </c>
      <c r="G58" s="24">
        <v>495000</v>
      </c>
      <c r="H58" s="25">
        <v>412000</v>
      </c>
      <c r="I58" s="35" t="s">
        <v>52</v>
      </c>
      <c r="J58" s="36"/>
      <c r="K58" s="37"/>
      <c r="L58" s="38"/>
      <c r="M58" s="27" t="s">
        <v>52</v>
      </c>
      <c r="N58" s="28" t="s">
        <v>52</v>
      </c>
      <c r="O58" s="28" t="s">
        <v>53</v>
      </c>
      <c r="P58" s="29" t="s">
        <v>54</v>
      </c>
      <c r="Q58" s="30">
        <v>412000</v>
      </c>
      <c r="R58" s="30">
        <v>412000</v>
      </c>
      <c r="S58" s="30">
        <v>83000</v>
      </c>
      <c r="T58" s="30">
        <v>0</v>
      </c>
      <c r="U58" s="30">
        <v>0</v>
      </c>
      <c r="V58" s="31">
        <v>0</v>
      </c>
      <c r="W58" s="32" t="s">
        <v>44</v>
      </c>
      <c r="X58" s="33" t="s">
        <v>45</v>
      </c>
      <c r="Y58" s="34" t="s">
        <v>46</v>
      </c>
      <c r="Z58" s="34" t="s">
        <v>55</v>
      </c>
    </row>
    <row r="59" spans="1:26" ht="288" hidden="1" x14ac:dyDescent="0.2">
      <c r="A59" s="20">
        <f>SUBTOTAL(3,$B$7:B59)</f>
        <v>2</v>
      </c>
      <c r="B59" s="21" t="s">
        <v>213</v>
      </c>
      <c r="C59" s="22" t="s">
        <v>37</v>
      </c>
      <c r="D59" s="22" t="s">
        <v>214</v>
      </c>
      <c r="E59" s="22" t="s">
        <v>215</v>
      </c>
      <c r="F59" s="23" t="s">
        <v>216</v>
      </c>
      <c r="G59" s="24">
        <v>9240000</v>
      </c>
      <c r="H59" s="25">
        <v>5900000</v>
      </c>
      <c r="I59" s="35" t="s">
        <v>52</v>
      </c>
      <c r="J59" s="36"/>
      <c r="K59" s="37"/>
      <c r="L59" s="38"/>
      <c r="M59" s="27" t="s">
        <v>52</v>
      </c>
      <c r="N59" s="28" t="s">
        <v>52</v>
      </c>
      <c r="O59" s="28" t="s">
        <v>53</v>
      </c>
      <c r="P59" s="29" t="s">
        <v>54</v>
      </c>
      <c r="Q59" s="30">
        <v>5900000</v>
      </c>
      <c r="R59" s="30">
        <v>5900000</v>
      </c>
      <c r="S59" s="30">
        <v>3340000</v>
      </c>
      <c r="T59" s="30">
        <v>0</v>
      </c>
      <c r="U59" s="30">
        <v>0</v>
      </c>
      <c r="V59" s="31">
        <v>0</v>
      </c>
      <c r="W59" s="32" t="s">
        <v>44</v>
      </c>
      <c r="X59" s="33" t="s">
        <v>45</v>
      </c>
      <c r="Y59" s="34" t="s">
        <v>46</v>
      </c>
      <c r="Z59" s="34" t="s">
        <v>55</v>
      </c>
    </row>
    <row r="60" spans="1:26" ht="409.5" hidden="1" x14ac:dyDescent="0.2">
      <c r="A60" s="20">
        <f>SUBTOTAL(3,$B$7:B60)</f>
        <v>2</v>
      </c>
      <c r="B60" s="21" t="s">
        <v>217</v>
      </c>
      <c r="C60" s="22" t="s">
        <v>37</v>
      </c>
      <c r="D60" s="22" t="s">
        <v>214</v>
      </c>
      <c r="E60" s="22" t="s">
        <v>218</v>
      </c>
      <c r="F60" s="23" t="s">
        <v>219</v>
      </c>
      <c r="G60" s="24">
        <v>7060000</v>
      </c>
      <c r="H60" s="25">
        <v>7045000</v>
      </c>
      <c r="I60" s="35" t="s">
        <v>52</v>
      </c>
      <c r="J60" s="36"/>
      <c r="K60" s="37"/>
      <c r="L60" s="38"/>
      <c r="M60" s="27" t="s">
        <v>52</v>
      </c>
      <c r="N60" s="28" t="s">
        <v>52</v>
      </c>
      <c r="O60" s="28" t="s">
        <v>53</v>
      </c>
      <c r="P60" s="29" t="s">
        <v>54</v>
      </c>
      <c r="Q60" s="30">
        <v>7045000</v>
      </c>
      <c r="R60" s="30">
        <v>7045000</v>
      </c>
      <c r="S60" s="30">
        <v>15000</v>
      </c>
      <c r="T60" s="30">
        <v>0</v>
      </c>
      <c r="U60" s="30">
        <v>0</v>
      </c>
      <c r="V60" s="31">
        <v>0</v>
      </c>
      <c r="W60" s="32" t="s">
        <v>44</v>
      </c>
      <c r="X60" s="33" t="s">
        <v>45</v>
      </c>
      <c r="Y60" s="34" t="s">
        <v>46</v>
      </c>
      <c r="Z60" s="34" t="s">
        <v>55</v>
      </c>
    </row>
    <row r="61" spans="1:26" ht="336" hidden="1" x14ac:dyDescent="0.2">
      <c r="A61" s="20">
        <f>SUBTOTAL(3,$B$7:B61)</f>
        <v>2</v>
      </c>
      <c r="B61" s="21" t="s">
        <v>220</v>
      </c>
      <c r="C61" s="22" t="s">
        <v>37</v>
      </c>
      <c r="D61" s="22" t="s">
        <v>214</v>
      </c>
      <c r="E61" s="22" t="s">
        <v>218</v>
      </c>
      <c r="F61" s="23" t="s">
        <v>221</v>
      </c>
      <c r="G61" s="24">
        <v>6888000</v>
      </c>
      <c r="H61" s="25">
        <v>6710000</v>
      </c>
      <c r="I61" s="35" t="s">
        <v>52</v>
      </c>
      <c r="J61" s="36"/>
      <c r="K61" s="37"/>
      <c r="L61" s="38"/>
      <c r="M61" s="27" t="s">
        <v>52</v>
      </c>
      <c r="N61" s="28" t="s">
        <v>52</v>
      </c>
      <c r="O61" s="28" t="s">
        <v>53</v>
      </c>
      <c r="P61" s="29" t="s">
        <v>54</v>
      </c>
      <c r="Q61" s="30">
        <v>6710000</v>
      </c>
      <c r="R61" s="30">
        <v>6710000</v>
      </c>
      <c r="S61" s="30">
        <v>178000</v>
      </c>
      <c r="T61" s="30">
        <v>0</v>
      </c>
      <c r="U61" s="30">
        <v>0</v>
      </c>
      <c r="V61" s="31">
        <v>0</v>
      </c>
      <c r="W61" s="32" t="s">
        <v>44</v>
      </c>
      <c r="X61" s="33" t="s">
        <v>45</v>
      </c>
      <c r="Y61" s="34" t="s">
        <v>46</v>
      </c>
      <c r="Z61" s="34" t="s">
        <v>55</v>
      </c>
    </row>
    <row r="62" spans="1:26" ht="120" hidden="1" x14ac:dyDescent="0.2">
      <c r="A62" s="20">
        <f>SUBTOTAL(3,$B$7:B62)</f>
        <v>2</v>
      </c>
      <c r="B62" s="21" t="s">
        <v>222</v>
      </c>
      <c r="C62" s="22" t="s">
        <v>37</v>
      </c>
      <c r="D62" s="22" t="s">
        <v>214</v>
      </c>
      <c r="E62" s="22" t="s">
        <v>223</v>
      </c>
      <c r="F62" s="23" t="s">
        <v>224</v>
      </c>
      <c r="G62" s="24">
        <v>6009000</v>
      </c>
      <c r="H62" s="25">
        <v>5680000</v>
      </c>
      <c r="I62" s="35" t="s">
        <v>52</v>
      </c>
      <c r="J62" s="36"/>
      <c r="K62" s="37"/>
      <c r="L62" s="38"/>
      <c r="M62" s="27" t="s">
        <v>52</v>
      </c>
      <c r="N62" s="28" t="s">
        <v>52</v>
      </c>
      <c r="O62" s="28" t="s">
        <v>53</v>
      </c>
      <c r="P62" s="29" t="s">
        <v>54</v>
      </c>
      <c r="Q62" s="30">
        <v>5680000</v>
      </c>
      <c r="R62" s="30">
        <v>1136000</v>
      </c>
      <c r="S62" s="30">
        <v>329000</v>
      </c>
      <c r="T62" s="30">
        <v>0</v>
      </c>
      <c r="U62" s="30">
        <v>0</v>
      </c>
      <c r="V62" s="31">
        <v>0</v>
      </c>
      <c r="W62" s="32" t="s">
        <v>44</v>
      </c>
      <c r="X62" s="33" t="s">
        <v>225</v>
      </c>
      <c r="Y62" s="34" t="s">
        <v>226</v>
      </c>
      <c r="Z62" s="34" t="s">
        <v>55</v>
      </c>
    </row>
    <row r="63" spans="1:26" ht="264" hidden="1" x14ac:dyDescent="0.2">
      <c r="A63" s="20">
        <f>SUBTOTAL(3,$B$7:B63)</f>
        <v>2</v>
      </c>
      <c r="B63" s="21" t="s">
        <v>227</v>
      </c>
      <c r="C63" s="22" t="s">
        <v>37</v>
      </c>
      <c r="D63" s="22" t="s">
        <v>214</v>
      </c>
      <c r="E63" s="22" t="s">
        <v>228</v>
      </c>
      <c r="F63" s="23" t="s">
        <v>229</v>
      </c>
      <c r="G63" s="24">
        <v>3889000</v>
      </c>
      <c r="H63" s="25">
        <v>2790000</v>
      </c>
      <c r="I63" s="35" t="s">
        <v>52</v>
      </c>
      <c r="J63" s="36"/>
      <c r="K63" s="37"/>
      <c r="L63" s="38"/>
      <c r="M63" s="27" t="s">
        <v>52</v>
      </c>
      <c r="N63" s="28" t="s">
        <v>52</v>
      </c>
      <c r="O63" s="28" t="s">
        <v>53</v>
      </c>
      <c r="P63" s="29" t="s">
        <v>54</v>
      </c>
      <c r="Q63" s="30">
        <v>2790000</v>
      </c>
      <c r="R63" s="30">
        <v>2790000</v>
      </c>
      <c r="S63" s="30">
        <v>1099000</v>
      </c>
      <c r="T63" s="30">
        <v>0</v>
      </c>
      <c r="U63" s="30">
        <v>0</v>
      </c>
      <c r="V63" s="31">
        <v>0</v>
      </c>
      <c r="W63" s="32" t="s">
        <v>44</v>
      </c>
      <c r="X63" s="33" t="s">
        <v>45</v>
      </c>
      <c r="Y63" s="34" t="s">
        <v>46</v>
      </c>
      <c r="Z63" s="34" t="s">
        <v>55</v>
      </c>
    </row>
    <row r="64" spans="1:26" ht="240" hidden="1" x14ac:dyDescent="0.2">
      <c r="A64" s="20">
        <f>SUBTOTAL(3,$B$7:B64)</f>
        <v>2</v>
      </c>
      <c r="B64" s="21" t="s">
        <v>230</v>
      </c>
      <c r="C64" s="22" t="s">
        <v>37</v>
      </c>
      <c r="D64" s="22" t="s">
        <v>214</v>
      </c>
      <c r="E64" s="22" t="s">
        <v>228</v>
      </c>
      <c r="F64" s="23" t="s">
        <v>231</v>
      </c>
      <c r="G64" s="24">
        <v>1359000</v>
      </c>
      <c r="H64" s="25">
        <v>819000</v>
      </c>
      <c r="I64" s="35" t="s">
        <v>59</v>
      </c>
      <c r="J64" s="36"/>
      <c r="K64" s="37"/>
      <c r="L64" s="38"/>
      <c r="M64" s="27" t="s">
        <v>59</v>
      </c>
      <c r="N64" s="28" t="s">
        <v>52</v>
      </c>
      <c r="O64" s="28" t="s">
        <v>53</v>
      </c>
      <c r="P64" s="29" t="s">
        <v>54</v>
      </c>
      <c r="Q64" s="30">
        <v>819000</v>
      </c>
      <c r="R64" s="30">
        <v>819000</v>
      </c>
      <c r="S64" s="30">
        <v>6000</v>
      </c>
      <c r="T64" s="30">
        <v>0</v>
      </c>
      <c r="U64" s="30">
        <v>534000</v>
      </c>
      <c r="V64" s="31">
        <v>0</v>
      </c>
      <c r="W64" s="32" t="s">
        <v>44</v>
      </c>
      <c r="X64" s="33" t="s">
        <v>45</v>
      </c>
      <c r="Y64" s="34" t="s">
        <v>46</v>
      </c>
      <c r="Z64" s="34" t="s">
        <v>55</v>
      </c>
    </row>
    <row r="65" spans="1:26" ht="409.5" hidden="1" x14ac:dyDescent="0.2">
      <c r="A65" s="20">
        <f>SUBTOTAL(3,$B$7:B65)</f>
        <v>2</v>
      </c>
      <c r="B65" s="21" t="s">
        <v>232</v>
      </c>
      <c r="C65" s="22" t="s">
        <v>37</v>
      </c>
      <c r="D65" s="22" t="s">
        <v>214</v>
      </c>
      <c r="E65" s="22" t="s">
        <v>233</v>
      </c>
      <c r="F65" s="23" t="s">
        <v>234</v>
      </c>
      <c r="G65" s="24">
        <v>9950000</v>
      </c>
      <c r="H65" s="25">
        <v>7070000</v>
      </c>
      <c r="I65" s="35" t="s">
        <v>52</v>
      </c>
      <c r="J65" s="36"/>
      <c r="K65" s="37"/>
      <c r="L65" s="38"/>
      <c r="M65" s="27" t="s">
        <v>52</v>
      </c>
      <c r="N65" s="28" t="s">
        <v>52</v>
      </c>
      <c r="O65" s="28" t="s">
        <v>53</v>
      </c>
      <c r="P65" s="29" t="s">
        <v>54</v>
      </c>
      <c r="Q65" s="30">
        <v>7070000</v>
      </c>
      <c r="R65" s="30">
        <v>0</v>
      </c>
      <c r="S65" s="30">
        <v>2880000</v>
      </c>
      <c r="T65" s="30">
        <v>0</v>
      </c>
      <c r="U65" s="30">
        <v>0</v>
      </c>
      <c r="V65" s="31">
        <v>0</v>
      </c>
      <c r="W65" s="32" t="s">
        <v>44</v>
      </c>
      <c r="X65" s="33" t="s">
        <v>45</v>
      </c>
      <c r="Y65" s="34" t="s">
        <v>46</v>
      </c>
      <c r="Z65" s="34" t="s">
        <v>55</v>
      </c>
    </row>
    <row r="66" spans="1:26" ht="264" hidden="1" x14ac:dyDescent="0.2">
      <c r="A66" s="20">
        <f>SUBTOTAL(3,$B$7:B66)</f>
        <v>2</v>
      </c>
      <c r="B66" s="21" t="s">
        <v>235</v>
      </c>
      <c r="C66" s="22" t="s">
        <v>37</v>
      </c>
      <c r="D66" s="22" t="s">
        <v>214</v>
      </c>
      <c r="E66" s="22" t="s">
        <v>236</v>
      </c>
      <c r="F66" s="23" t="s">
        <v>237</v>
      </c>
      <c r="G66" s="24">
        <v>2692000</v>
      </c>
      <c r="H66" s="25">
        <v>2689000</v>
      </c>
      <c r="I66" s="35" t="s">
        <v>52</v>
      </c>
      <c r="J66" s="36"/>
      <c r="K66" s="37"/>
      <c r="L66" s="38"/>
      <c r="M66" s="27" t="s">
        <v>52</v>
      </c>
      <c r="N66" s="28" t="s">
        <v>52</v>
      </c>
      <c r="O66" s="28" t="s">
        <v>53</v>
      </c>
      <c r="P66" s="29" t="s">
        <v>54</v>
      </c>
      <c r="Q66" s="30">
        <v>2689000</v>
      </c>
      <c r="R66" s="30">
        <v>2689000</v>
      </c>
      <c r="S66" s="30">
        <v>3000</v>
      </c>
      <c r="T66" s="30">
        <v>0</v>
      </c>
      <c r="U66" s="30">
        <v>0</v>
      </c>
      <c r="V66" s="31">
        <v>0</v>
      </c>
      <c r="W66" s="32" t="s">
        <v>44</v>
      </c>
      <c r="X66" s="33" t="s">
        <v>45</v>
      </c>
      <c r="Y66" s="34" t="s">
        <v>46</v>
      </c>
      <c r="Z66" s="34" t="s">
        <v>55</v>
      </c>
    </row>
    <row r="67" spans="1:26" ht="264" hidden="1" x14ac:dyDescent="0.2">
      <c r="A67" s="20">
        <f>SUBTOTAL(3,$B$7:B67)</f>
        <v>2</v>
      </c>
      <c r="B67" s="21" t="s">
        <v>238</v>
      </c>
      <c r="C67" s="22" t="s">
        <v>37</v>
      </c>
      <c r="D67" s="22" t="s">
        <v>214</v>
      </c>
      <c r="E67" s="22" t="s">
        <v>239</v>
      </c>
      <c r="F67" s="23" t="s">
        <v>240</v>
      </c>
      <c r="G67" s="24">
        <v>2738000</v>
      </c>
      <c r="H67" s="25">
        <v>1434000</v>
      </c>
      <c r="I67" s="35" t="s">
        <v>52</v>
      </c>
      <c r="J67" s="36"/>
      <c r="K67" s="37"/>
      <c r="L67" s="38"/>
      <c r="M67" s="27" t="s">
        <v>52</v>
      </c>
      <c r="N67" s="28" t="s">
        <v>52</v>
      </c>
      <c r="O67" s="28" t="s">
        <v>53</v>
      </c>
      <c r="P67" s="29" t="s">
        <v>54</v>
      </c>
      <c r="Q67" s="30">
        <v>1434000</v>
      </c>
      <c r="R67" s="30">
        <v>1434000</v>
      </c>
      <c r="S67" s="30">
        <v>1304000</v>
      </c>
      <c r="T67" s="30">
        <v>0</v>
      </c>
      <c r="U67" s="30">
        <v>0</v>
      </c>
      <c r="V67" s="31">
        <v>0</v>
      </c>
      <c r="W67" s="32" t="s">
        <v>44</v>
      </c>
      <c r="X67" s="33" t="s">
        <v>45</v>
      </c>
      <c r="Y67" s="34" t="s">
        <v>46</v>
      </c>
      <c r="Z67" s="34" t="s">
        <v>55</v>
      </c>
    </row>
    <row r="68" spans="1:26" ht="384" hidden="1" x14ac:dyDescent="0.2">
      <c r="A68" s="20">
        <f>SUBTOTAL(3,$B$7:B68)</f>
        <v>2</v>
      </c>
      <c r="B68" s="42" t="s">
        <v>241</v>
      </c>
      <c r="C68" s="22" t="s">
        <v>37</v>
      </c>
      <c r="D68" s="22" t="s">
        <v>214</v>
      </c>
      <c r="E68" s="22" t="s">
        <v>242</v>
      </c>
      <c r="F68" s="23" t="s">
        <v>243</v>
      </c>
      <c r="G68" s="24">
        <v>3634000</v>
      </c>
      <c r="H68" s="25">
        <v>1855555</v>
      </c>
      <c r="I68" s="35" t="s">
        <v>52</v>
      </c>
      <c r="J68" s="36"/>
      <c r="K68" s="37"/>
      <c r="L68" s="38"/>
      <c r="M68" s="27" t="s">
        <v>52</v>
      </c>
      <c r="N68" s="28" t="s">
        <v>52</v>
      </c>
      <c r="O68" s="28" t="s">
        <v>53</v>
      </c>
      <c r="P68" s="29" t="s">
        <v>54</v>
      </c>
      <c r="Q68" s="30">
        <v>1855555</v>
      </c>
      <c r="R68" s="30">
        <v>1855555</v>
      </c>
      <c r="S68" s="30">
        <v>1778445</v>
      </c>
      <c r="T68" s="30">
        <v>0</v>
      </c>
      <c r="U68" s="30">
        <v>0</v>
      </c>
      <c r="V68" s="31">
        <v>0</v>
      </c>
      <c r="W68" s="32" t="s">
        <v>44</v>
      </c>
      <c r="X68" s="33" t="s">
        <v>45</v>
      </c>
      <c r="Y68" s="34" t="s">
        <v>46</v>
      </c>
      <c r="Z68" s="34" t="s">
        <v>55</v>
      </c>
    </row>
    <row r="69" spans="1:26" ht="240" hidden="1" x14ac:dyDescent="0.2">
      <c r="A69" s="20">
        <f>SUBTOTAL(3,$B$7:B69)</f>
        <v>2</v>
      </c>
      <c r="B69" s="42" t="s">
        <v>244</v>
      </c>
      <c r="C69" s="22" t="s">
        <v>37</v>
      </c>
      <c r="D69" s="22" t="s">
        <v>214</v>
      </c>
      <c r="E69" s="22" t="s">
        <v>245</v>
      </c>
      <c r="F69" s="23" t="s">
        <v>246</v>
      </c>
      <c r="G69" s="24">
        <v>4126500</v>
      </c>
      <c r="H69" s="25">
        <v>4034000</v>
      </c>
      <c r="I69" s="35" t="s">
        <v>52</v>
      </c>
      <c r="J69" s="43"/>
      <c r="K69" s="37"/>
      <c r="L69" s="38"/>
      <c r="M69" s="27" t="s">
        <v>52</v>
      </c>
      <c r="N69" s="28" t="s">
        <v>52</v>
      </c>
      <c r="O69" s="28" t="s">
        <v>53</v>
      </c>
      <c r="P69" s="29" t="s">
        <v>54</v>
      </c>
      <c r="Q69" s="30">
        <v>4034000</v>
      </c>
      <c r="R69" s="30">
        <v>4034000</v>
      </c>
      <c r="S69" s="30">
        <v>92500</v>
      </c>
      <c r="T69" s="30">
        <v>0</v>
      </c>
      <c r="U69" s="30">
        <v>0</v>
      </c>
      <c r="V69" s="31">
        <v>0</v>
      </c>
      <c r="W69" s="32" t="s">
        <v>44</v>
      </c>
      <c r="X69" s="33" t="s">
        <v>45</v>
      </c>
      <c r="Y69" s="34" t="s">
        <v>46</v>
      </c>
      <c r="Z69" s="34" t="s">
        <v>55</v>
      </c>
    </row>
    <row r="70" spans="1:26" ht="264" hidden="1" x14ac:dyDescent="0.2">
      <c r="A70" s="20">
        <f>SUBTOTAL(3,$B$7:B70)</f>
        <v>2</v>
      </c>
      <c r="B70" s="42" t="s">
        <v>247</v>
      </c>
      <c r="C70" s="22" t="s">
        <v>37</v>
      </c>
      <c r="D70" s="22" t="s">
        <v>214</v>
      </c>
      <c r="E70" s="22" t="s">
        <v>248</v>
      </c>
      <c r="F70" s="23" t="s">
        <v>249</v>
      </c>
      <c r="G70" s="24">
        <v>3512900</v>
      </c>
      <c r="H70" s="25">
        <v>3490000</v>
      </c>
      <c r="I70" s="35" t="s">
        <v>52</v>
      </c>
      <c r="J70" s="43"/>
      <c r="K70" s="37"/>
      <c r="L70" s="38"/>
      <c r="M70" s="27" t="s">
        <v>52</v>
      </c>
      <c r="N70" s="28" t="s">
        <v>52</v>
      </c>
      <c r="O70" s="28" t="s">
        <v>53</v>
      </c>
      <c r="P70" s="29" t="s">
        <v>54</v>
      </c>
      <c r="Q70" s="30">
        <v>3490000</v>
      </c>
      <c r="R70" s="30">
        <v>3490000</v>
      </c>
      <c r="S70" s="30">
        <v>22900</v>
      </c>
      <c r="T70" s="30">
        <v>0</v>
      </c>
      <c r="U70" s="30">
        <v>0</v>
      </c>
      <c r="V70" s="31">
        <v>0</v>
      </c>
      <c r="W70" s="32" t="s">
        <v>44</v>
      </c>
      <c r="X70" s="33" t="s">
        <v>45</v>
      </c>
      <c r="Y70" s="34" t="s">
        <v>46</v>
      </c>
      <c r="Z70" s="34" t="s">
        <v>55</v>
      </c>
    </row>
    <row r="71" spans="1:26" ht="240" hidden="1" x14ac:dyDescent="0.2">
      <c r="A71" s="20">
        <f>SUBTOTAL(3,$B$7:B71)</f>
        <v>2</v>
      </c>
      <c r="B71" s="42" t="s">
        <v>250</v>
      </c>
      <c r="C71" s="22" t="s">
        <v>37</v>
      </c>
      <c r="D71" s="22" t="s">
        <v>214</v>
      </c>
      <c r="E71" s="22" t="s">
        <v>248</v>
      </c>
      <c r="F71" s="23" t="s">
        <v>251</v>
      </c>
      <c r="G71" s="24">
        <v>3500000</v>
      </c>
      <c r="H71" s="25">
        <v>2580000</v>
      </c>
      <c r="I71" s="35" t="s">
        <v>52</v>
      </c>
      <c r="J71" s="36"/>
      <c r="K71" s="37"/>
      <c r="L71" s="38"/>
      <c r="M71" s="27" t="s">
        <v>52</v>
      </c>
      <c r="N71" s="28" t="s">
        <v>52</v>
      </c>
      <c r="O71" s="28" t="s">
        <v>91</v>
      </c>
      <c r="P71" s="29" t="s">
        <v>54</v>
      </c>
      <c r="Q71" s="30">
        <v>2580000</v>
      </c>
      <c r="R71" s="30">
        <v>0</v>
      </c>
      <c r="S71" s="30">
        <v>920000</v>
      </c>
      <c r="T71" s="30">
        <v>0</v>
      </c>
      <c r="U71" s="30">
        <v>0</v>
      </c>
      <c r="V71" s="31">
        <v>0</v>
      </c>
      <c r="W71" s="32" t="s">
        <v>44</v>
      </c>
      <c r="X71" s="33" t="s">
        <v>45</v>
      </c>
      <c r="Y71" s="34" t="s">
        <v>46</v>
      </c>
      <c r="Z71" s="34" t="s">
        <v>55</v>
      </c>
    </row>
    <row r="72" spans="1:26" ht="360" hidden="1" x14ac:dyDescent="0.2">
      <c r="A72" s="20">
        <f>SUBTOTAL(3,$B$7:B72)</f>
        <v>2</v>
      </c>
      <c r="B72" s="42" t="s">
        <v>252</v>
      </c>
      <c r="C72" s="22" t="s">
        <v>37</v>
      </c>
      <c r="D72" s="22" t="s">
        <v>253</v>
      </c>
      <c r="E72" s="22" t="s">
        <v>254</v>
      </c>
      <c r="F72" s="23" t="s">
        <v>255</v>
      </c>
      <c r="G72" s="24">
        <v>7583000</v>
      </c>
      <c r="H72" s="25">
        <v>4245000</v>
      </c>
      <c r="I72" s="35" t="s">
        <v>59</v>
      </c>
      <c r="J72" s="36"/>
      <c r="K72" s="37"/>
      <c r="L72" s="38"/>
      <c r="M72" s="27" t="s">
        <v>59</v>
      </c>
      <c r="N72" s="28" t="s">
        <v>52</v>
      </c>
      <c r="O72" s="28" t="s">
        <v>53</v>
      </c>
      <c r="P72" s="29" t="s">
        <v>54</v>
      </c>
      <c r="Q72" s="30">
        <v>4245000</v>
      </c>
      <c r="R72" s="30">
        <v>4245000</v>
      </c>
      <c r="S72" s="30">
        <v>0</v>
      </c>
      <c r="T72" s="30">
        <v>0</v>
      </c>
      <c r="U72" s="30">
        <v>3338000</v>
      </c>
      <c r="V72" s="31">
        <v>0</v>
      </c>
      <c r="W72" s="32" t="s">
        <v>44</v>
      </c>
      <c r="X72" s="33" t="s">
        <v>45</v>
      </c>
      <c r="Y72" s="34" t="s">
        <v>46</v>
      </c>
      <c r="Z72" s="34" t="s">
        <v>73</v>
      </c>
    </row>
    <row r="73" spans="1:26" ht="312" hidden="1" x14ac:dyDescent="0.2">
      <c r="A73" s="20">
        <f>SUBTOTAL(3,$B$7:B73)</f>
        <v>2</v>
      </c>
      <c r="B73" s="42" t="s">
        <v>256</v>
      </c>
      <c r="C73" s="22" t="s">
        <v>37</v>
      </c>
      <c r="D73" s="22" t="s">
        <v>253</v>
      </c>
      <c r="E73" s="22" t="s">
        <v>257</v>
      </c>
      <c r="F73" s="23" t="s">
        <v>258</v>
      </c>
      <c r="G73" s="24">
        <v>4146300</v>
      </c>
      <c r="H73" s="25">
        <v>2289000</v>
      </c>
      <c r="I73" s="35" t="s">
        <v>59</v>
      </c>
      <c r="J73" s="36"/>
      <c r="K73" s="37"/>
      <c r="L73" s="38"/>
      <c r="M73" s="27" t="s">
        <v>59</v>
      </c>
      <c r="N73" s="28" t="s">
        <v>52</v>
      </c>
      <c r="O73" s="28" t="s">
        <v>53</v>
      </c>
      <c r="P73" s="29" t="s">
        <v>54</v>
      </c>
      <c r="Q73" s="30">
        <v>2289000</v>
      </c>
      <c r="R73" s="30">
        <v>2289000</v>
      </c>
      <c r="S73" s="30">
        <v>1300</v>
      </c>
      <c r="T73" s="30">
        <v>0</v>
      </c>
      <c r="U73" s="30">
        <v>1856000</v>
      </c>
      <c r="V73" s="31">
        <v>0</v>
      </c>
      <c r="W73" s="32" t="s">
        <v>44</v>
      </c>
      <c r="X73" s="33" t="s">
        <v>45</v>
      </c>
      <c r="Y73" s="34" t="s">
        <v>46</v>
      </c>
      <c r="Z73" s="34" t="s">
        <v>55</v>
      </c>
    </row>
    <row r="74" spans="1:26" ht="288" hidden="1" x14ac:dyDescent="0.2">
      <c r="A74" s="20">
        <f>SUBTOTAL(3,$B$7:B74)</f>
        <v>2</v>
      </c>
      <c r="B74" s="42" t="s">
        <v>259</v>
      </c>
      <c r="C74" s="22" t="s">
        <v>37</v>
      </c>
      <c r="D74" s="22" t="s">
        <v>253</v>
      </c>
      <c r="E74" s="22" t="s">
        <v>257</v>
      </c>
      <c r="F74" s="23" t="s">
        <v>260</v>
      </c>
      <c r="G74" s="24">
        <v>5813200</v>
      </c>
      <c r="H74" s="25">
        <v>3169000</v>
      </c>
      <c r="I74" s="35" t="s">
        <v>52</v>
      </c>
      <c r="J74" s="36"/>
      <c r="K74" s="37"/>
      <c r="L74" s="38"/>
      <c r="M74" s="27" t="s">
        <v>52</v>
      </c>
      <c r="N74" s="28" t="s">
        <v>52</v>
      </c>
      <c r="O74" s="28" t="s">
        <v>53</v>
      </c>
      <c r="P74" s="29" t="s">
        <v>54</v>
      </c>
      <c r="Q74" s="30">
        <v>3169000</v>
      </c>
      <c r="R74" s="30">
        <v>3169000</v>
      </c>
      <c r="S74" s="30">
        <v>2644200</v>
      </c>
      <c r="T74" s="30">
        <v>0</v>
      </c>
      <c r="U74" s="30">
        <v>0</v>
      </c>
      <c r="V74" s="31">
        <v>0</v>
      </c>
      <c r="W74" s="32" t="s">
        <v>44</v>
      </c>
      <c r="X74" s="33" t="s">
        <v>45</v>
      </c>
      <c r="Y74" s="34" t="s">
        <v>46</v>
      </c>
      <c r="Z74" s="34" t="s">
        <v>55</v>
      </c>
    </row>
    <row r="75" spans="1:26" ht="288" hidden="1" x14ac:dyDescent="0.2">
      <c r="A75" s="20">
        <f>SUBTOTAL(3,$B$7:B75)</f>
        <v>2</v>
      </c>
      <c r="B75" s="42" t="s">
        <v>261</v>
      </c>
      <c r="C75" s="22" t="s">
        <v>37</v>
      </c>
      <c r="D75" s="22" t="s">
        <v>253</v>
      </c>
      <c r="E75" s="22" t="s">
        <v>262</v>
      </c>
      <c r="F75" s="23" t="s">
        <v>263</v>
      </c>
      <c r="G75" s="24">
        <v>2045000</v>
      </c>
      <c r="H75" s="25">
        <v>1100000</v>
      </c>
      <c r="I75" s="35" t="s">
        <v>59</v>
      </c>
      <c r="J75" s="36"/>
      <c r="K75" s="37"/>
      <c r="L75" s="38"/>
      <c r="M75" s="27" t="s">
        <v>59</v>
      </c>
      <c r="N75" s="28" t="s">
        <v>52</v>
      </c>
      <c r="O75" s="28" t="s">
        <v>53</v>
      </c>
      <c r="P75" s="29" t="s">
        <v>54</v>
      </c>
      <c r="Q75" s="30">
        <v>1100000</v>
      </c>
      <c r="R75" s="30">
        <v>1100000</v>
      </c>
      <c r="S75" s="30">
        <v>8600</v>
      </c>
      <c r="T75" s="30">
        <v>0</v>
      </c>
      <c r="U75" s="30">
        <v>936400</v>
      </c>
      <c r="V75" s="31">
        <v>0</v>
      </c>
      <c r="W75" s="32" t="s">
        <v>44</v>
      </c>
      <c r="X75" s="33" t="s">
        <v>45</v>
      </c>
      <c r="Y75" s="34" t="s">
        <v>46</v>
      </c>
      <c r="Z75" s="34" t="s">
        <v>55</v>
      </c>
    </row>
    <row r="76" spans="1:26" ht="192" x14ac:dyDescent="0.2">
      <c r="A76" s="20">
        <f>SUBTOTAL(3,$B$7:B76)</f>
        <v>3</v>
      </c>
      <c r="B76" s="42" t="s">
        <v>264</v>
      </c>
      <c r="C76" s="22" t="s">
        <v>37</v>
      </c>
      <c r="D76" s="22" t="s">
        <v>253</v>
      </c>
      <c r="E76" s="22" t="s">
        <v>265</v>
      </c>
      <c r="F76" s="23" t="s">
        <v>266</v>
      </c>
      <c r="G76" s="24">
        <v>6800000</v>
      </c>
      <c r="H76" s="25">
        <v>6800000</v>
      </c>
      <c r="I76" s="26" t="s">
        <v>267</v>
      </c>
      <c r="J76" s="39"/>
      <c r="K76" s="40"/>
      <c r="L76" s="41"/>
      <c r="M76" s="27" t="s">
        <v>267</v>
      </c>
      <c r="N76" s="28" t="s">
        <v>267</v>
      </c>
      <c r="O76" s="28" t="s">
        <v>268</v>
      </c>
      <c r="P76" s="29" t="s">
        <v>43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1">
        <v>6800000</v>
      </c>
      <c r="W76" s="32" t="s">
        <v>44</v>
      </c>
      <c r="X76" s="33" t="s">
        <v>105</v>
      </c>
      <c r="Y76" s="34" t="s">
        <v>106</v>
      </c>
      <c r="Z76" s="34" t="s">
        <v>73</v>
      </c>
    </row>
    <row r="77" spans="1:26" ht="240" hidden="1" x14ac:dyDescent="0.2">
      <c r="A77" s="20">
        <f>SUBTOTAL(3,$B$7:B77)</f>
        <v>3</v>
      </c>
      <c r="B77" s="42" t="s">
        <v>269</v>
      </c>
      <c r="C77" s="22" t="s">
        <v>37</v>
      </c>
      <c r="D77" s="22" t="s">
        <v>253</v>
      </c>
      <c r="E77" s="22" t="s">
        <v>270</v>
      </c>
      <c r="F77" s="23" t="s">
        <v>271</v>
      </c>
      <c r="G77" s="24">
        <v>5779500</v>
      </c>
      <c r="H77" s="25">
        <v>3389000</v>
      </c>
      <c r="I77" s="35" t="s">
        <v>59</v>
      </c>
      <c r="J77" s="36"/>
      <c r="K77" s="37"/>
      <c r="L77" s="38"/>
      <c r="M77" s="27" t="s">
        <v>59</v>
      </c>
      <c r="N77" s="28" t="s">
        <v>52</v>
      </c>
      <c r="O77" s="28" t="s">
        <v>53</v>
      </c>
      <c r="P77" s="29" t="s">
        <v>54</v>
      </c>
      <c r="Q77" s="30">
        <v>3389000</v>
      </c>
      <c r="R77" s="30">
        <v>3389000</v>
      </c>
      <c r="S77" s="30">
        <v>5500</v>
      </c>
      <c r="T77" s="30">
        <v>0</v>
      </c>
      <c r="U77" s="30">
        <v>2385000</v>
      </c>
      <c r="V77" s="31">
        <v>0</v>
      </c>
      <c r="W77" s="32" t="s">
        <v>44</v>
      </c>
      <c r="X77" s="33" t="s">
        <v>45</v>
      </c>
      <c r="Y77" s="34" t="s">
        <v>46</v>
      </c>
      <c r="Z77" s="34" t="s">
        <v>55</v>
      </c>
    </row>
    <row r="78" spans="1:26" ht="312" hidden="1" x14ac:dyDescent="0.2">
      <c r="A78" s="20">
        <f>SUBTOTAL(3,$B$7:B78)</f>
        <v>3</v>
      </c>
      <c r="B78" s="42" t="s">
        <v>272</v>
      </c>
      <c r="C78" s="22" t="s">
        <v>37</v>
      </c>
      <c r="D78" s="22" t="s">
        <v>253</v>
      </c>
      <c r="E78" s="22" t="s">
        <v>273</v>
      </c>
      <c r="F78" s="23" t="s">
        <v>274</v>
      </c>
      <c r="G78" s="24">
        <v>8748000</v>
      </c>
      <c r="H78" s="25">
        <v>7945000</v>
      </c>
      <c r="I78" s="35" t="s">
        <v>59</v>
      </c>
      <c r="J78" s="36"/>
      <c r="K78" s="37"/>
      <c r="L78" s="38"/>
      <c r="M78" s="27" t="s">
        <v>59</v>
      </c>
      <c r="N78" s="28" t="s">
        <v>52</v>
      </c>
      <c r="O78" s="28" t="s">
        <v>53</v>
      </c>
      <c r="P78" s="29" t="s">
        <v>54</v>
      </c>
      <c r="Q78" s="30">
        <v>7945000</v>
      </c>
      <c r="R78" s="30">
        <v>7945000</v>
      </c>
      <c r="S78" s="30">
        <v>0</v>
      </c>
      <c r="T78" s="30">
        <v>0</v>
      </c>
      <c r="U78" s="30">
        <v>803000</v>
      </c>
      <c r="V78" s="31">
        <v>0</v>
      </c>
      <c r="W78" s="32" t="s">
        <v>44</v>
      </c>
      <c r="X78" s="33" t="s">
        <v>45</v>
      </c>
      <c r="Y78" s="34" t="s">
        <v>46</v>
      </c>
      <c r="Z78" s="34" t="s">
        <v>73</v>
      </c>
    </row>
    <row r="79" spans="1:26" ht="409.5" hidden="1" x14ac:dyDescent="0.2">
      <c r="A79" s="20">
        <f>SUBTOTAL(3,$B$7:B79)</f>
        <v>3</v>
      </c>
      <c r="B79" s="42" t="s">
        <v>275</v>
      </c>
      <c r="C79" s="22" t="s">
        <v>37</v>
      </c>
      <c r="D79" s="22" t="s">
        <v>253</v>
      </c>
      <c r="E79" s="22" t="s">
        <v>276</v>
      </c>
      <c r="F79" s="23" t="s">
        <v>277</v>
      </c>
      <c r="G79" s="24">
        <v>6961000</v>
      </c>
      <c r="H79" s="25">
        <v>6935000</v>
      </c>
      <c r="I79" s="35" t="s">
        <v>52</v>
      </c>
      <c r="J79" s="36"/>
      <c r="K79" s="37"/>
      <c r="L79" s="38"/>
      <c r="M79" s="27" t="s">
        <v>52</v>
      </c>
      <c r="N79" s="28" t="s">
        <v>52</v>
      </c>
      <c r="O79" s="28" t="s">
        <v>53</v>
      </c>
      <c r="P79" s="29" t="s">
        <v>54</v>
      </c>
      <c r="Q79" s="30">
        <v>6935000</v>
      </c>
      <c r="R79" s="30">
        <v>0</v>
      </c>
      <c r="S79" s="30">
        <v>26000</v>
      </c>
      <c r="T79" s="30">
        <v>0</v>
      </c>
      <c r="U79" s="30">
        <v>0</v>
      </c>
      <c r="V79" s="31">
        <v>0</v>
      </c>
      <c r="W79" s="32" t="s">
        <v>44</v>
      </c>
      <c r="X79" s="33" t="s">
        <v>45</v>
      </c>
      <c r="Y79" s="34" t="s">
        <v>46</v>
      </c>
      <c r="Z79" s="34" t="s">
        <v>55</v>
      </c>
    </row>
    <row r="80" spans="1:26" ht="192" hidden="1" x14ac:dyDescent="0.2">
      <c r="A80" s="20">
        <f>SUBTOTAL(3,$B$7:B80)</f>
        <v>3</v>
      </c>
      <c r="B80" s="42" t="s">
        <v>278</v>
      </c>
      <c r="C80" s="22" t="s">
        <v>37</v>
      </c>
      <c r="D80" s="22" t="s">
        <v>253</v>
      </c>
      <c r="E80" s="22" t="s">
        <v>279</v>
      </c>
      <c r="F80" s="23" t="s">
        <v>280</v>
      </c>
      <c r="G80" s="24">
        <v>2643000</v>
      </c>
      <c r="H80" s="25">
        <v>2450555</v>
      </c>
      <c r="I80" s="35" t="s">
        <v>52</v>
      </c>
      <c r="J80" s="36"/>
      <c r="K80" s="37"/>
      <c r="L80" s="38"/>
      <c r="M80" s="27" t="s">
        <v>52</v>
      </c>
      <c r="N80" s="28" t="s">
        <v>52</v>
      </c>
      <c r="O80" s="28" t="s">
        <v>53</v>
      </c>
      <c r="P80" s="29" t="s">
        <v>54</v>
      </c>
      <c r="Q80" s="30">
        <v>2450555</v>
      </c>
      <c r="R80" s="30">
        <v>2450555</v>
      </c>
      <c r="S80" s="30">
        <v>192445</v>
      </c>
      <c r="T80" s="30">
        <v>0</v>
      </c>
      <c r="U80" s="30">
        <v>0</v>
      </c>
      <c r="V80" s="31">
        <v>0</v>
      </c>
      <c r="W80" s="32" t="s">
        <v>44</v>
      </c>
      <c r="X80" s="33" t="s">
        <v>128</v>
      </c>
      <c r="Y80" s="34" t="s">
        <v>129</v>
      </c>
      <c r="Z80" s="34" t="s">
        <v>55</v>
      </c>
    </row>
    <row r="81" spans="1:26" ht="240" hidden="1" x14ac:dyDescent="0.2">
      <c r="A81" s="20">
        <f>SUBTOTAL(3,$B$7:B81)</f>
        <v>3</v>
      </c>
      <c r="B81" s="42" t="s">
        <v>281</v>
      </c>
      <c r="C81" s="22" t="s">
        <v>37</v>
      </c>
      <c r="D81" s="22" t="s">
        <v>282</v>
      </c>
      <c r="E81" s="22" t="s">
        <v>283</v>
      </c>
      <c r="F81" s="23" t="s">
        <v>284</v>
      </c>
      <c r="G81" s="24">
        <v>8080000</v>
      </c>
      <c r="H81" s="25">
        <v>4848000</v>
      </c>
      <c r="I81" s="35" t="s">
        <v>59</v>
      </c>
      <c r="J81" s="36"/>
      <c r="K81" s="37"/>
      <c r="L81" s="38"/>
      <c r="M81" s="27" t="s">
        <v>59</v>
      </c>
      <c r="N81" s="28" t="s">
        <v>52</v>
      </c>
      <c r="O81" s="28" t="s">
        <v>53</v>
      </c>
      <c r="P81" s="29" t="s">
        <v>54</v>
      </c>
      <c r="Q81" s="30">
        <v>4848000</v>
      </c>
      <c r="R81" s="30">
        <v>4848000</v>
      </c>
      <c r="S81" s="30">
        <v>1376000</v>
      </c>
      <c r="T81" s="30">
        <v>0</v>
      </c>
      <c r="U81" s="30">
        <v>1856000</v>
      </c>
      <c r="V81" s="31">
        <v>0</v>
      </c>
      <c r="W81" s="32" t="s">
        <v>44</v>
      </c>
      <c r="X81" s="33" t="s">
        <v>45</v>
      </c>
      <c r="Y81" s="34" t="s">
        <v>46</v>
      </c>
      <c r="Z81" s="34" t="s">
        <v>55</v>
      </c>
    </row>
    <row r="82" spans="1:26" ht="336" hidden="1" x14ac:dyDescent="0.2">
      <c r="A82" s="20">
        <f>SUBTOTAL(3,$B$7:B82)</f>
        <v>3</v>
      </c>
      <c r="B82" s="42" t="s">
        <v>285</v>
      </c>
      <c r="C82" s="22" t="s">
        <v>37</v>
      </c>
      <c r="D82" s="22" t="s">
        <v>282</v>
      </c>
      <c r="E82" s="22" t="s">
        <v>286</v>
      </c>
      <c r="F82" s="23" t="s">
        <v>287</v>
      </c>
      <c r="G82" s="24">
        <v>6707000</v>
      </c>
      <c r="H82" s="25">
        <v>4356632.75</v>
      </c>
      <c r="I82" s="35" t="s">
        <v>52</v>
      </c>
      <c r="J82" s="43"/>
      <c r="K82" s="37"/>
      <c r="L82" s="38"/>
      <c r="M82" s="27" t="s">
        <v>52</v>
      </c>
      <c r="N82" s="28" t="s">
        <v>52</v>
      </c>
      <c r="O82" s="28" t="s">
        <v>53</v>
      </c>
      <c r="P82" s="29" t="s">
        <v>54</v>
      </c>
      <c r="Q82" s="30">
        <v>4356632.75</v>
      </c>
      <c r="R82" s="30">
        <v>0</v>
      </c>
      <c r="S82" s="30">
        <v>2350367.25</v>
      </c>
      <c r="T82" s="30">
        <v>0</v>
      </c>
      <c r="U82" s="30">
        <v>0</v>
      </c>
      <c r="V82" s="31">
        <v>0</v>
      </c>
      <c r="W82" s="32" t="s">
        <v>44</v>
      </c>
      <c r="X82" s="33" t="s">
        <v>45</v>
      </c>
      <c r="Y82" s="34" t="s">
        <v>46</v>
      </c>
      <c r="Z82" s="34" t="s">
        <v>55</v>
      </c>
    </row>
    <row r="83" spans="1:26" ht="288" hidden="1" x14ac:dyDescent="0.2">
      <c r="A83" s="20">
        <f>SUBTOTAL(3,$B$7:B83)</f>
        <v>3</v>
      </c>
      <c r="B83" s="42" t="s">
        <v>288</v>
      </c>
      <c r="C83" s="22" t="s">
        <v>37</v>
      </c>
      <c r="D83" s="22" t="s">
        <v>282</v>
      </c>
      <c r="E83" s="22" t="s">
        <v>289</v>
      </c>
      <c r="F83" s="23" t="s">
        <v>290</v>
      </c>
      <c r="G83" s="24">
        <v>9820000</v>
      </c>
      <c r="H83" s="25">
        <v>4850000</v>
      </c>
      <c r="I83" s="35" t="s">
        <v>52</v>
      </c>
      <c r="J83" s="36"/>
      <c r="K83" s="37"/>
      <c r="L83" s="38"/>
      <c r="M83" s="27" t="s">
        <v>52</v>
      </c>
      <c r="N83" s="28" t="s">
        <v>52</v>
      </c>
      <c r="O83" s="28" t="s">
        <v>53</v>
      </c>
      <c r="P83" s="29" t="s">
        <v>54</v>
      </c>
      <c r="Q83" s="30">
        <v>4850000</v>
      </c>
      <c r="R83" s="30">
        <v>4850000</v>
      </c>
      <c r="S83" s="30">
        <v>4970000</v>
      </c>
      <c r="T83" s="30">
        <v>0</v>
      </c>
      <c r="U83" s="30">
        <v>0</v>
      </c>
      <c r="V83" s="31">
        <v>0</v>
      </c>
      <c r="W83" s="32" t="s">
        <v>44</v>
      </c>
      <c r="X83" s="33" t="s">
        <v>45</v>
      </c>
      <c r="Y83" s="34" t="s">
        <v>46</v>
      </c>
      <c r="Z83" s="34" t="s">
        <v>55</v>
      </c>
    </row>
    <row r="84" spans="1:26" ht="240" hidden="1" x14ac:dyDescent="0.2">
      <c r="A84" s="20">
        <f>SUBTOTAL(3,$B$7:B84)</f>
        <v>3</v>
      </c>
      <c r="B84" s="42" t="s">
        <v>291</v>
      </c>
      <c r="C84" s="22" t="s">
        <v>37</v>
      </c>
      <c r="D84" s="22" t="s">
        <v>282</v>
      </c>
      <c r="E84" s="22" t="s">
        <v>292</v>
      </c>
      <c r="F84" s="23" t="s">
        <v>293</v>
      </c>
      <c r="G84" s="24">
        <v>3876800</v>
      </c>
      <c r="H84" s="25">
        <v>3830000</v>
      </c>
      <c r="I84" s="35" t="s">
        <v>52</v>
      </c>
      <c r="J84" s="36"/>
      <c r="K84" s="37"/>
      <c r="L84" s="38"/>
      <c r="M84" s="27" t="s">
        <v>52</v>
      </c>
      <c r="N84" s="28" t="s">
        <v>52</v>
      </c>
      <c r="O84" s="28" t="s">
        <v>53</v>
      </c>
      <c r="P84" s="29" t="s">
        <v>54</v>
      </c>
      <c r="Q84" s="30">
        <v>3830000</v>
      </c>
      <c r="R84" s="30">
        <v>3830000</v>
      </c>
      <c r="S84" s="30">
        <v>46800</v>
      </c>
      <c r="T84" s="30">
        <v>0</v>
      </c>
      <c r="U84" s="30">
        <v>0</v>
      </c>
      <c r="V84" s="31">
        <v>0</v>
      </c>
      <c r="W84" s="32" t="s">
        <v>44</v>
      </c>
      <c r="X84" s="33" t="s">
        <v>45</v>
      </c>
      <c r="Y84" s="34" t="s">
        <v>46</v>
      </c>
      <c r="Z84" s="34" t="s">
        <v>55</v>
      </c>
    </row>
    <row r="85" spans="1:26" ht="240" hidden="1" x14ac:dyDescent="0.2">
      <c r="A85" s="20">
        <f>SUBTOTAL(3,$B$7:B85)</f>
        <v>3</v>
      </c>
      <c r="B85" s="42" t="s">
        <v>294</v>
      </c>
      <c r="C85" s="22" t="s">
        <v>37</v>
      </c>
      <c r="D85" s="22" t="s">
        <v>282</v>
      </c>
      <c r="E85" s="22" t="s">
        <v>295</v>
      </c>
      <c r="F85" s="23" t="s">
        <v>296</v>
      </c>
      <c r="G85" s="24">
        <v>4987000</v>
      </c>
      <c r="H85" s="25">
        <v>4549000</v>
      </c>
      <c r="I85" s="35" t="s">
        <v>59</v>
      </c>
      <c r="J85" s="36"/>
      <c r="K85" s="37"/>
      <c r="L85" s="38"/>
      <c r="M85" s="27" t="s">
        <v>59</v>
      </c>
      <c r="N85" s="28" t="s">
        <v>52</v>
      </c>
      <c r="O85" s="28" t="s">
        <v>53</v>
      </c>
      <c r="P85" s="29" t="s">
        <v>54</v>
      </c>
      <c r="Q85" s="30">
        <v>4549000</v>
      </c>
      <c r="R85" s="30">
        <v>4549000</v>
      </c>
      <c r="S85" s="30">
        <v>300</v>
      </c>
      <c r="T85" s="30">
        <v>0</v>
      </c>
      <c r="U85" s="30">
        <v>437700</v>
      </c>
      <c r="V85" s="31">
        <v>0</v>
      </c>
      <c r="W85" s="32" t="s">
        <v>44</v>
      </c>
      <c r="X85" s="33" t="s">
        <v>45</v>
      </c>
      <c r="Y85" s="34" t="s">
        <v>46</v>
      </c>
      <c r="Z85" s="34" t="s">
        <v>55</v>
      </c>
    </row>
    <row r="86" spans="1:26" ht="264" hidden="1" x14ac:dyDescent="0.2">
      <c r="A86" s="20">
        <f>SUBTOTAL(3,$B$7:B86)</f>
        <v>3</v>
      </c>
      <c r="B86" s="42" t="s">
        <v>297</v>
      </c>
      <c r="C86" s="22" t="s">
        <v>37</v>
      </c>
      <c r="D86" s="22" t="s">
        <v>282</v>
      </c>
      <c r="E86" s="22" t="s">
        <v>295</v>
      </c>
      <c r="F86" s="23" t="s">
        <v>298</v>
      </c>
      <c r="G86" s="24">
        <v>499400</v>
      </c>
      <c r="H86" s="25">
        <v>462000</v>
      </c>
      <c r="I86" s="35" t="s">
        <v>52</v>
      </c>
      <c r="J86" s="36"/>
      <c r="K86" s="37"/>
      <c r="L86" s="38"/>
      <c r="M86" s="27" t="s">
        <v>52</v>
      </c>
      <c r="N86" s="28" t="s">
        <v>52</v>
      </c>
      <c r="O86" s="28" t="s">
        <v>53</v>
      </c>
      <c r="P86" s="29" t="s">
        <v>54</v>
      </c>
      <c r="Q86" s="30">
        <v>462000</v>
      </c>
      <c r="R86" s="30">
        <v>462000</v>
      </c>
      <c r="S86" s="30">
        <v>37400</v>
      </c>
      <c r="T86" s="30">
        <v>0</v>
      </c>
      <c r="U86" s="30">
        <v>0</v>
      </c>
      <c r="V86" s="31">
        <v>0</v>
      </c>
      <c r="W86" s="32" t="s">
        <v>44</v>
      </c>
      <c r="X86" s="33" t="s">
        <v>45</v>
      </c>
      <c r="Y86" s="34" t="s">
        <v>46</v>
      </c>
      <c r="Z86" s="34" t="s">
        <v>55</v>
      </c>
    </row>
    <row r="87" spans="1:26" ht="216" hidden="1" x14ac:dyDescent="0.2">
      <c r="A87" s="20">
        <f>SUBTOTAL(3,$B$7:B87)</f>
        <v>3</v>
      </c>
      <c r="B87" s="21" t="s">
        <v>299</v>
      </c>
      <c r="C87" s="22" t="s">
        <v>37</v>
      </c>
      <c r="D87" s="22" t="s">
        <v>282</v>
      </c>
      <c r="E87" s="22" t="s">
        <v>295</v>
      </c>
      <c r="F87" s="23" t="s">
        <v>300</v>
      </c>
      <c r="G87" s="24">
        <v>499400</v>
      </c>
      <c r="H87" s="25">
        <v>462000</v>
      </c>
      <c r="I87" s="35" t="s">
        <v>52</v>
      </c>
      <c r="J87" s="36"/>
      <c r="K87" s="37"/>
      <c r="L87" s="38"/>
      <c r="M87" s="27" t="s">
        <v>52</v>
      </c>
      <c r="N87" s="28" t="s">
        <v>52</v>
      </c>
      <c r="O87" s="28" t="s">
        <v>53</v>
      </c>
      <c r="P87" s="29" t="s">
        <v>54</v>
      </c>
      <c r="Q87" s="30">
        <v>462000</v>
      </c>
      <c r="R87" s="30">
        <v>462000</v>
      </c>
      <c r="S87" s="30">
        <v>37400</v>
      </c>
      <c r="T87" s="30">
        <v>0</v>
      </c>
      <c r="U87" s="30">
        <v>0</v>
      </c>
      <c r="V87" s="31">
        <v>0</v>
      </c>
      <c r="W87" s="32" t="s">
        <v>44</v>
      </c>
      <c r="X87" s="33" t="s">
        <v>45</v>
      </c>
      <c r="Y87" s="34" t="s">
        <v>46</v>
      </c>
      <c r="Z87" s="34" t="s">
        <v>55</v>
      </c>
    </row>
    <row r="88" spans="1:26" ht="264" hidden="1" x14ac:dyDescent="0.2">
      <c r="A88" s="20">
        <f>SUBTOTAL(3,$B$7:B88)</f>
        <v>3</v>
      </c>
      <c r="B88" s="21" t="s">
        <v>301</v>
      </c>
      <c r="C88" s="22" t="s">
        <v>37</v>
      </c>
      <c r="D88" s="22" t="s">
        <v>282</v>
      </c>
      <c r="E88" s="22" t="s">
        <v>295</v>
      </c>
      <c r="F88" s="23" t="s">
        <v>302</v>
      </c>
      <c r="G88" s="24">
        <v>494900</v>
      </c>
      <c r="H88" s="25">
        <v>458000</v>
      </c>
      <c r="I88" s="35" t="s">
        <v>52</v>
      </c>
      <c r="J88" s="36"/>
      <c r="K88" s="37"/>
      <c r="L88" s="38"/>
      <c r="M88" s="27" t="s">
        <v>52</v>
      </c>
      <c r="N88" s="28" t="s">
        <v>52</v>
      </c>
      <c r="O88" s="28" t="s">
        <v>53</v>
      </c>
      <c r="P88" s="29" t="s">
        <v>54</v>
      </c>
      <c r="Q88" s="30">
        <v>458000</v>
      </c>
      <c r="R88" s="30">
        <v>458000</v>
      </c>
      <c r="S88" s="30">
        <v>36900</v>
      </c>
      <c r="T88" s="30">
        <v>0</v>
      </c>
      <c r="U88" s="30">
        <v>0</v>
      </c>
      <c r="V88" s="31">
        <v>0</v>
      </c>
      <c r="W88" s="32" t="s">
        <v>44</v>
      </c>
      <c r="X88" s="33" t="s">
        <v>45</v>
      </c>
      <c r="Y88" s="34" t="s">
        <v>46</v>
      </c>
      <c r="Z88" s="34" t="s">
        <v>55</v>
      </c>
    </row>
    <row r="89" spans="1:26" ht="168" hidden="1" x14ac:dyDescent="0.2">
      <c r="A89" s="20">
        <f>SUBTOTAL(3,$B$7:B89)</f>
        <v>3</v>
      </c>
      <c r="B89" s="21" t="s">
        <v>303</v>
      </c>
      <c r="C89" s="22" t="s">
        <v>37</v>
      </c>
      <c r="D89" s="22" t="s">
        <v>282</v>
      </c>
      <c r="E89" s="22" t="s">
        <v>304</v>
      </c>
      <c r="F89" s="23" t="s">
        <v>305</v>
      </c>
      <c r="G89" s="24">
        <v>7153400</v>
      </c>
      <c r="H89" s="25">
        <v>7135000</v>
      </c>
      <c r="I89" s="35" t="s">
        <v>52</v>
      </c>
      <c r="J89" s="36"/>
      <c r="K89" s="37"/>
      <c r="L89" s="38"/>
      <c r="M89" s="27" t="s">
        <v>52</v>
      </c>
      <c r="N89" s="28" t="s">
        <v>52</v>
      </c>
      <c r="O89" s="28" t="s">
        <v>53</v>
      </c>
      <c r="P89" s="29" t="s">
        <v>54</v>
      </c>
      <c r="Q89" s="30">
        <v>7135000</v>
      </c>
      <c r="R89" s="30">
        <v>713500</v>
      </c>
      <c r="S89" s="30">
        <v>18400</v>
      </c>
      <c r="T89" s="30">
        <v>0</v>
      </c>
      <c r="U89" s="30">
        <v>0</v>
      </c>
      <c r="V89" s="31">
        <v>0</v>
      </c>
      <c r="W89" s="32" t="s">
        <v>44</v>
      </c>
      <c r="X89" s="33" t="s">
        <v>306</v>
      </c>
      <c r="Y89" s="34" t="s">
        <v>307</v>
      </c>
      <c r="Z89" s="34" t="s">
        <v>55</v>
      </c>
    </row>
    <row r="90" spans="1:26" ht="264" hidden="1" x14ac:dyDescent="0.2">
      <c r="A90" s="20">
        <f>SUBTOTAL(3,$B$7:B90)</f>
        <v>3</v>
      </c>
      <c r="B90" s="21" t="s">
        <v>308</v>
      </c>
      <c r="C90" s="22" t="s">
        <v>37</v>
      </c>
      <c r="D90" s="22" t="s">
        <v>282</v>
      </c>
      <c r="E90" s="22" t="s">
        <v>304</v>
      </c>
      <c r="F90" s="23" t="s">
        <v>309</v>
      </c>
      <c r="G90" s="24">
        <v>497000</v>
      </c>
      <c r="H90" s="25">
        <v>494600</v>
      </c>
      <c r="I90" s="35" t="s">
        <v>52</v>
      </c>
      <c r="J90" s="36"/>
      <c r="K90" s="37"/>
      <c r="L90" s="38"/>
      <c r="M90" s="27" t="s">
        <v>52</v>
      </c>
      <c r="N90" s="28" t="s">
        <v>52</v>
      </c>
      <c r="O90" s="28" t="s">
        <v>53</v>
      </c>
      <c r="P90" s="29" t="s">
        <v>54</v>
      </c>
      <c r="Q90" s="30">
        <v>494600</v>
      </c>
      <c r="R90" s="30">
        <v>494600</v>
      </c>
      <c r="S90" s="30">
        <v>2400</v>
      </c>
      <c r="T90" s="30">
        <v>0</v>
      </c>
      <c r="U90" s="30">
        <v>0</v>
      </c>
      <c r="V90" s="31">
        <v>0</v>
      </c>
      <c r="W90" s="32" t="s">
        <v>44</v>
      </c>
      <c r="X90" s="33" t="s">
        <v>45</v>
      </c>
      <c r="Y90" s="34" t="s">
        <v>46</v>
      </c>
      <c r="Z90" s="34" t="s">
        <v>55</v>
      </c>
    </row>
    <row r="91" spans="1:26" ht="264" hidden="1" x14ac:dyDescent="0.2">
      <c r="A91" s="20">
        <f>SUBTOTAL(3,$B$7:B91)</f>
        <v>3</v>
      </c>
      <c r="B91" s="21" t="s">
        <v>310</v>
      </c>
      <c r="C91" s="22" t="s">
        <v>37</v>
      </c>
      <c r="D91" s="22" t="s">
        <v>282</v>
      </c>
      <c r="E91" s="22" t="s">
        <v>304</v>
      </c>
      <c r="F91" s="23" t="s">
        <v>311</v>
      </c>
      <c r="G91" s="24">
        <v>497000</v>
      </c>
      <c r="H91" s="25">
        <v>495000</v>
      </c>
      <c r="I91" s="35" t="s">
        <v>52</v>
      </c>
      <c r="J91" s="36"/>
      <c r="K91" s="37"/>
      <c r="L91" s="38"/>
      <c r="M91" s="27" t="s">
        <v>52</v>
      </c>
      <c r="N91" s="28" t="s">
        <v>52</v>
      </c>
      <c r="O91" s="28" t="s">
        <v>53</v>
      </c>
      <c r="P91" s="29" t="s">
        <v>54</v>
      </c>
      <c r="Q91" s="30">
        <v>495000</v>
      </c>
      <c r="R91" s="30">
        <v>495000</v>
      </c>
      <c r="S91" s="30">
        <v>2000</v>
      </c>
      <c r="T91" s="30">
        <v>0</v>
      </c>
      <c r="U91" s="30">
        <v>0</v>
      </c>
      <c r="V91" s="31">
        <v>0</v>
      </c>
      <c r="W91" s="32" t="s">
        <v>44</v>
      </c>
      <c r="X91" s="33" t="s">
        <v>45</v>
      </c>
      <c r="Y91" s="34" t="s">
        <v>46</v>
      </c>
      <c r="Z91" s="34" t="s">
        <v>55</v>
      </c>
    </row>
    <row r="92" spans="1:26" ht="264" hidden="1" x14ac:dyDescent="0.2">
      <c r="A92" s="20">
        <f>SUBTOTAL(3,$B$7:B92)</f>
        <v>3</v>
      </c>
      <c r="B92" s="21" t="s">
        <v>312</v>
      </c>
      <c r="C92" s="22" t="s">
        <v>37</v>
      </c>
      <c r="D92" s="22" t="s">
        <v>282</v>
      </c>
      <c r="E92" s="22" t="s">
        <v>304</v>
      </c>
      <c r="F92" s="23" t="s">
        <v>313</v>
      </c>
      <c r="G92" s="24">
        <v>491000</v>
      </c>
      <c r="H92" s="25">
        <v>489000</v>
      </c>
      <c r="I92" s="35" t="s">
        <v>52</v>
      </c>
      <c r="J92" s="36"/>
      <c r="K92" s="37"/>
      <c r="L92" s="38"/>
      <c r="M92" s="27" t="s">
        <v>52</v>
      </c>
      <c r="N92" s="28" t="s">
        <v>52</v>
      </c>
      <c r="O92" s="28" t="s">
        <v>53</v>
      </c>
      <c r="P92" s="29" t="s">
        <v>54</v>
      </c>
      <c r="Q92" s="30">
        <v>489000</v>
      </c>
      <c r="R92" s="30">
        <v>489000</v>
      </c>
      <c r="S92" s="30">
        <v>2000</v>
      </c>
      <c r="T92" s="30">
        <v>0</v>
      </c>
      <c r="U92" s="30">
        <v>0</v>
      </c>
      <c r="V92" s="31">
        <v>0</v>
      </c>
      <c r="W92" s="32" t="s">
        <v>44</v>
      </c>
      <c r="X92" s="33" t="s">
        <v>45</v>
      </c>
      <c r="Y92" s="34" t="s">
        <v>46</v>
      </c>
      <c r="Z92" s="34" t="s">
        <v>55</v>
      </c>
    </row>
    <row r="93" spans="1:26" ht="240" hidden="1" x14ac:dyDescent="0.2">
      <c r="A93" s="20">
        <f>SUBTOTAL(3,$B$7:B93)</f>
        <v>3</v>
      </c>
      <c r="B93" s="21" t="s">
        <v>314</v>
      </c>
      <c r="C93" s="22" t="s">
        <v>37</v>
      </c>
      <c r="D93" s="22" t="s">
        <v>282</v>
      </c>
      <c r="E93" s="22" t="s">
        <v>304</v>
      </c>
      <c r="F93" s="23" t="s">
        <v>315</v>
      </c>
      <c r="G93" s="24">
        <v>491000</v>
      </c>
      <c r="H93" s="25">
        <v>491000</v>
      </c>
      <c r="I93" s="35" t="s">
        <v>52</v>
      </c>
      <c r="J93" s="36"/>
      <c r="K93" s="37"/>
      <c r="L93" s="38"/>
      <c r="M93" s="27" t="s">
        <v>52</v>
      </c>
      <c r="N93" s="28" t="s">
        <v>52</v>
      </c>
      <c r="O93" s="28" t="s">
        <v>53</v>
      </c>
      <c r="P93" s="29" t="s">
        <v>54</v>
      </c>
      <c r="Q93" s="30">
        <v>491000</v>
      </c>
      <c r="R93" s="30">
        <v>491000</v>
      </c>
      <c r="S93" s="30">
        <v>0</v>
      </c>
      <c r="T93" s="30">
        <v>0</v>
      </c>
      <c r="U93" s="30">
        <v>0</v>
      </c>
      <c r="V93" s="31">
        <v>0</v>
      </c>
      <c r="W93" s="32" t="s">
        <v>44</v>
      </c>
      <c r="X93" s="33" t="s">
        <v>45</v>
      </c>
      <c r="Y93" s="34" t="s">
        <v>46</v>
      </c>
      <c r="Z93" s="34" t="s">
        <v>73</v>
      </c>
    </row>
    <row r="94" spans="1:26" ht="264" hidden="1" x14ac:dyDescent="0.2">
      <c r="A94" s="20">
        <f>SUBTOTAL(3,$B$7:B94)</f>
        <v>3</v>
      </c>
      <c r="B94" s="21" t="s">
        <v>316</v>
      </c>
      <c r="C94" s="22" t="s">
        <v>37</v>
      </c>
      <c r="D94" s="22" t="s">
        <v>317</v>
      </c>
      <c r="E94" s="22" t="s">
        <v>318</v>
      </c>
      <c r="F94" s="23" t="s">
        <v>319</v>
      </c>
      <c r="G94" s="24">
        <v>5089000</v>
      </c>
      <c r="H94" s="25">
        <v>3205555</v>
      </c>
      <c r="I94" s="35" t="s">
        <v>59</v>
      </c>
      <c r="J94" s="36"/>
      <c r="K94" s="37"/>
      <c r="L94" s="38"/>
      <c r="M94" s="27" t="s">
        <v>59</v>
      </c>
      <c r="N94" s="28" t="s">
        <v>52</v>
      </c>
      <c r="O94" s="28" t="s">
        <v>53</v>
      </c>
      <c r="P94" s="29" t="s">
        <v>54</v>
      </c>
      <c r="Q94" s="30">
        <v>3205555</v>
      </c>
      <c r="R94" s="30">
        <v>3205555</v>
      </c>
      <c r="S94" s="30">
        <v>7445</v>
      </c>
      <c r="T94" s="30">
        <v>0</v>
      </c>
      <c r="U94" s="30">
        <v>1876000</v>
      </c>
      <c r="V94" s="31">
        <v>0</v>
      </c>
      <c r="W94" s="32" t="s">
        <v>44</v>
      </c>
      <c r="X94" s="33" t="s">
        <v>45</v>
      </c>
      <c r="Y94" s="34" t="s">
        <v>46</v>
      </c>
      <c r="Z94" s="34" t="s">
        <v>55</v>
      </c>
    </row>
    <row r="95" spans="1:26" ht="312" hidden="1" x14ac:dyDescent="0.2">
      <c r="A95" s="20">
        <f>SUBTOTAL(3,$B$7:B95)</f>
        <v>3</v>
      </c>
      <c r="B95" s="21" t="s">
        <v>320</v>
      </c>
      <c r="C95" s="22" t="s">
        <v>37</v>
      </c>
      <c r="D95" s="22" t="s">
        <v>317</v>
      </c>
      <c r="E95" s="22" t="s">
        <v>321</v>
      </c>
      <c r="F95" s="23" t="s">
        <v>322</v>
      </c>
      <c r="G95" s="24">
        <v>2886000</v>
      </c>
      <c r="H95" s="25">
        <v>2070000</v>
      </c>
      <c r="I95" s="35" t="s">
        <v>59</v>
      </c>
      <c r="J95" s="36"/>
      <c r="K95" s="37"/>
      <c r="L95" s="38"/>
      <c r="M95" s="27" t="s">
        <v>59</v>
      </c>
      <c r="N95" s="28" t="s">
        <v>52</v>
      </c>
      <c r="O95" s="28" t="s">
        <v>53</v>
      </c>
      <c r="P95" s="29" t="s">
        <v>54</v>
      </c>
      <c r="Q95" s="30">
        <v>2070000</v>
      </c>
      <c r="R95" s="30">
        <v>2070000</v>
      </c>
      <c r="S95" s="30">
        <v>14000</v>
      </c>
      <c r="T95" s="30">
        <v>0</v>
      </c>
      <c r="U95" s="30">
        <v>802000</v>
      </c>
      <c r="V95" s="31">
        <v>0</v>
      </c>
      <c r="W95" s="32" t="s">
        <v>44</v>
      </c>
      <c r="X95" s="33" t="s">
        <v>45</v>
      </c>
      <c r="Y95" s="34" t="s">
        <v>46</v>
      </c>
      <c r="Z95" s="34" t="s">
        <v>55</v>
      </c>
    </row>
    <row r="96" spans="1:26" ht="408" hidden="1" x14ac:dyDescent="0.2">
      <c r="A96" s="20">
        <f>SUBTOTAL(3,$B$7:B96)</f>
        <v>3</v>
      </c>
      <c r="B96" s="21" t="s">
        <v>323</v>
      </c>
      <c r="C96" s="22" t="s">
        <v>37</v>
      </c>
      <c r="D96" s="22" t="s">
        <v>317</v>
      </c>
      <c r="E96" s="22" t="s">
        <v>324</v>
      </c>
      <c r="F96" s="23" t="s">
        <v>325</v>
      </c>
      <c r="G96" s="24">
        <v>2471000</v>
      </c>
      <c r="H96" s="25">
        <v>1399999</v>
      </c>
      <c r="I96" s="35" t="s">
        <v>52</v>
      </c>
      <c r="J96" s="36"/>
      <c r="K96" s="37"/>
      <c r="L96" s="38"/>
      <c r="M96" s="27" t="s">
        <v>52</v>
      </c>
      <c r="N96" s="28" t="s">
        <v>52</v>
      </c>
      <c r="O96" s="28" t="s">
        <v>91</v>
      </c>
      <c r="P96" s="29" t="s">
        <v>54</v>
      </c>
      <c r="Q96" s="30">
        <v>1399999</v>
      </c>
      <c r="R96" s="30">
        <v>0</v>
      </c>
      <c r="S96" s="30">
        <v>1071001</v>
      </c>
      <c r="T96" s="30">
        <v>0</v>
      </c>
      <c r="U96" s="30">
        <v>0</v>
      </c>
      <c r="V96" s="31">
        <v>0</v>
      </c>
      <c r="W96" s="32" t="s">
        <v>44</v>
      </c>
      <c r="X96" s="33" t="s">
        <v>45</v>
      </c>
      <c r="Y96" s="34" t="s">
        <v>46</v>
      </c>
      <c r="Z96" s="34" t="s">
        <v>55</v>
      </c>
    </row>
    <row r="97" spans="1:26" ht="409.5" hidden="1" x14ac:dyDescent="0.2">
      <c r="A97" s="20">
        <f>SUBTOTAL(3,$B$7:B97)</f>
        <v>3</v>
      </c>
      <c r="B97" s="21" t="s">
        <v>326</v>
      </c>
      <c r="C97" s="22" t="s">
        <v>37</v>
      </c>
      <c r="D97" s="22" t="s">
        <v>317</v>
      </c>
      <c r="E97" s="22" t="s">
        <v>324</v>
      </c>
      <c r="F97" s="23" t="s">
        <v>327</v>
      </c>
      <c r="G97" s="24">
        <v>2624000</v>
      </c>
      <c r="H97" s="25">
        <v>1522222</v>
      </c>
      <c r="I97" s="35" t="s">
        <v>52</v>
      </c>
      <c r="J97" s="36"/>
      <c r="K97" s="37"/>
      <c r="L97" s="38"/>
      <c r="M97" s="27" t="s">
        <v>52</v>
      </c>
      <c r="N97" s="28" t="s">
        <v>52</v>
      </c>
      <c r="O97" s="28" t="s">
        <v>91</v>
      </c>
      <c r="P97" s="29" t="s">
        <v>54</v>
      </c>
      <c r="Q97" s="30">
        <v>1522222</v>
      </c>
      <c r="R97" s="30">
        <v>0</v>
      </c>
      <c r="S97" s="30">
        <v>1101778</v>
      </c>
      <c r="T97" s="30">
        <v>0</v>
      </c>
      <c r="U97" s="30">
        <v>0</v>
      </c>
      <c r="V97" s="31">
        <v>0</v>
      </c>
      <c r="W97" s="32" t="s">
        <v>44</v>
      </c>
      <c r="X97" s="33" t="s">
        <v>45</v>
      </c>
      <c r="Y97" s="34" t="s">
        <v>46</v>
      </c>
      <c r="Z97" s="34" t="s">
        <v>55</v>
      </c>
    </row>
    <row r="98" spans="1:26" ht="216" hidden="1" x14ac:dyDescent="0.2">
      <c r="A98" s="20">
        <f>SUBTOTAL(3,$B$7:B98)</f>
        <v>3</v>
      </c>
      <c r="B98" s="21" t="s">
        <v>328</v>
      </c>
      <c r="C98" s="22" t="s">
        <v>37</v>
      </c>
      <c r="D98" s="22" t="s">
        <v>329</v>
      </c>
      <c r="E98" s="22" t="s">
        <v>330</v>
      </c>
      <c r="F98" s="23" t="s">
        <v>331</v>
      </c>
      <c r="G98" s="24">
        <v>3157800</v>
      </c>
      <c r="H98" s="25">
        <v>2241500</v>
      </c>
      <c r="I98" s="35" t="s">
        <v>59</v>
      </c>
      <c r="J98" s="36"/>
      <c r="K98" s="37"/>
      <c r="L98" s="38"/>
      <c r="M98" s="27" t="s">
        <v>59</v>
      </c>
      <c r="N98" s="28" t="s">
        <v>52</v>
      </c>
      <c r="O98" s="28" t="s">
        <v>53</v>
      </c>
      <c r="P98" s="29" t="s">
        <v>54</v>
      </c>
      <c r="Q98" s="30">
        <v>2241500</v>
      </c>
      <c r="R98" s="30">
        <v>2241500</v>
      </c>
      <c r="S98" s="30">
        <v>400</v>
      </c>
      <c r="T98" s="30">
        <v>0</v>
      </c>
      <c r="U98" s="30">
        <v>915900</v>
      </c>
      <c r="V98" s="31">
        <v>0</v>
      </c>
      <c r="W98" s="32" t="s">
        <v>44</v>
      </c>
      <c r="X98" s="33" t="s">
        <v>45</v>
      </c>
      <c r="Y98" s="34" t="s">
        <v>46</v>
      </c>
      <c r="Z98" s="34" t="s">
        <v>55</v>
      </c>
    </row>
    <row r="99" spans="1:26" ht="216" hidden="1" x14ac:dyDescent="0.2">
      <c r="A99" s="20">
        <f>SUBTOTAL(3,$B$7:B99)</f>
        <v>3</v>
      </c>
      <c r="B99" s="21" t="s">
        <v>332</v>
      </c>
      <c r="C99" s="22" t="s">
        <v>37</v>
      </c>
      <c r="D99" s="22" t="s">
        <v>329</v>
      </c>
      <c r="E99" s="22" t="s">
        <v>330</v>
      </c>
      <c r="F99" s="23" t="s">
        <v>333</v>
      </c>
      <c r="G99" s="24">
        <v>2575400</v>
      </c>
      <c r="H99" s="25">
        <v>1750000</v>
      </c>
      <c r="I99" s="35" t="s">
        <v>59</v>
      </c>
      <c r="J99" s="36"/>
      <c r="K99" s="37"/>
      <c r="L99" s="38"/>
      <c r="M99" s="27" t="s">
        <v>59</v>
      </c>
      <c r="N99" s="28" t="s">
        <v>52</v>
      </c>
      <c r="O99" s="28" t="s">
        <v>53</v>
      </c>
      <c r="P99" s="29" t="s">
        <v>54</v>
      </c>
      <c r="Q99" s="30">
        <v>1750000</v>
      </c>
      <c r="R99" s="30">
        <v>1750000</v>
      </c>
      <c r="S99" s="30">
        <v>700</v>
      </c>
      <c r="T99" s="30">
        <v>0</v>
      </c>
      <c r="U99" s="30">
        <v>824700</v>
      </c>
      <c r="V99" s="31">
        <v>0</v>
      </c>
      <c r="W99" s="32" t="s">
        <v>44</v>
      </c>
      <c r="X99" s="33" t="s">
        <v>45</v>
      </c>
      <c r="Y99" s="34" t="s">
        <v>46</v>
      </c>
      <c r="Z99" s="34" t="s">
        <v>55</v>
      </c>
    </row>
    <row r="100" spans="1:26" ht="288" hidden="1" x14ac:dyDescent="0.2">
      <c r="A100" s="20">
        <f>SUBTOTAL(3,$B$7:B100)</f>
        <v>3</v>
      </c>
      <c r="B100" s="21" t="s">
        <v>334</v>
      </c>
      <c r="C100" s="22" t="s">
        <v>37</v>
      </c>
      <c r="D100" s="22" t="s">
        <v>329</v>
      </c>
      <c r="E100" s="22" t="s">
        <v>335</v>
      </c>
      <c r="F100" s="23" t="s">
        <v>336</v>
      </c>
      <c r="G100" s="24">
        <v>9930600</v>
      </c>
      <c r="H100" s="25">
        <v>5950000</v>
      </c>
      <c r="I100" s="35" t="s">
        <v>59</v>
      </c>
      <c r="J100" s="36"/>
      <c r="K100" s="37"/>
      <c r="L100" s="38"/>
      <c r="M100" s="27" t="s">
        <v>59</v>
      </c>
      <c r="N100" s="28" t="s">
        <v>52</v>
      </c>
      <c r="O100" s="28" t="s">
        <v>53</v>
      </c>
      <c r="P100" s="29" t="s">
        <v>54</v>
      </c>
      <c r="Q100" s="30">
        <v>5950000</v>
      </c>
      <c r="R100" s="30">
        <v>0</v>
      </c>
      <c r="S100" s="30">
        <v>38600</v>
      </c>
      <c r="T100" s="30">
        <v>0</v>
      </c>
      <c r="U100" s="30">
        <v>3942000</v>
      </c>
      <c r="V100" s="31">
        <v>0</v>
      </c>
      <c r="W100" s="32" t="s">
        <v>44</v>
      </c>
      <c r="X100" s="33" t="s">
        <v>45</v>
      </c>
      <c r="Y100" s="34" t="s">
        <v>46</v>
      </c>
      <c r="Z100" s="34" t="s">
        <v>55</v>
      </c>
    </row>
    <row r="101" spans="1:26" ht="288" hidden="1" x14ac:dyDescent="0.2">
      <c r="A101" s="20">
        <f>SUBTOTAL(3,$B$7:B101)</f>
        <v>3</v>
      </c>
      <c r="B101" s="21" t="s">
        <v>337</v>
      </c>
      <c r="C101" s="22" t="s">
        <v>37</v>
      </c>
      <c r="D101" s="22" t="s">
        <v>329</v>
      </c>
      <c r="E101" s="22" t="s">
        <v>338</v>
      </c>
      <c r="F101" s="23" t="s">
        <v>339</v>
      </c>
      <c r="G101" s="24">
        <v>4440000</v>
      </c>
      <c r="H101" s="25">
        <v>2200000</v>
      </c>
      <c r="I101" s="35" t="s">
        <v>59</v>
      </c>
      <c r="J101" s="36"/>
      <c r="K101" s="37"/>
      <c r="L101" s="38"/>
      <c r="M101" s="27" t="s">
        <v>59</v>
      </c>
      <c r="N101" s="28" t="s">
        <v>52</v>
      </c>
      <c r="O101" s="28" t="s">
        <v>53</v>
      </c>
      <c r="P101" s="29" t="s">
        <v>54</v>
      </c>
      <c r="Q101" s="30">
        <v>2200000</v>
      </c>
      <c r="R101" s="30">
        <v>2200000</v>
      </c>
      <c r="S101" s="30">
        <v>0</v>
      </c>
      <c r="T101" s="30">
        <v>0</v>
      </c>
      <c r="U101" s="30">
        <v>2240000</v>
      </c>
      <c r="V101" s="31">
        <v>0</v>
      </c>
      <c r="W101" s="32" t="s">
        <v>44</v>
      </c>
      <c r="X101" s="33" t="s">
        <v>45</v>
      </c>
      <c r="Y101" s="34" t="s">
        <v>46</v>
      </c>
      <c r="Z101" s="34" t="s">
        <v>73</v>
      </c>
    </row>
    <row r="102" spans="1:26" ht="288" hidden="1" x14ac:dyDescent="0.2">
      <c r="A102" s="20">
        <f>SUBTOTAL(3,$B$7:B102)</f>
        <v>3</v>
      </c>
      <c r="B102" s="21" t="s">
        <v>340</v>
      </c>
      <c r="C102" s="22" t="s">
        <v>37</v>
      </c>
      <c r="D102" s="22" t="s">
        <v>329</v>
      </c>
      <c r="E102" s="22" t="s">
        <v>338</v>
      </c>
      <c r="F102" s="23" t="s">
        <v>341</v>
      </c>
      <c r="G102" s="24">
        <v>2666000</v>
      </c>
      <c r="H102" s="25">
        <v>1428000</v>
      </c>
      <c r="I102" s="35" t="s">
        <v>59</v>
      </c>
      <c r="J102" s="36"/>
      <c r="K102" s="37"/>
      <c r="L102" s="38"/>
      <c r="M102" s="27" t="s">
        <v>59</v>
      </c>
      <c r="N102" s="28" t="s">
        <v>52</v>
      </c>
      <c r="O102" s="28" t="s">
        <v>53</v>
      </c>
      <c r="P102" s="29" t="s">
        <v>54</v>
      </c>
      <c r="Q102" s="30">
        <v>1428000</v>
      </c>
      <c r="R102" s="30">
        <v>1428000</v>
      </c>
      <c r="S102" s="30">
        <v>0</v>
      </c>
      <c r="T102" s="30">
        <v>0</v>
      </c>
      <c r="U102" s="30">
        <v>1238000</v>
      </c>
      <c r="V102" s="31">
        <v>0</v>
      </c>
      <c r="W102" s="32" t="s">
        <v>44</v>
      </c>
      <c r="X102" s="33" t="s">
        <v>45</v>
      </c>
      <c r="Y102" s="34" t="s">
        <v>46</v>
      </c>
      <c r="Z102" s="34" t="s">
        <v>73</v>
      </c>
    </row>
    <row r="103" spans="1:26" ht="192" hidden="1" x14ac:dyDescent="0.2">
      <c r="A103" s="20">
        <f>SUBTOTAL(3,$B$7:B103)</f>
        <v>3</v>
      </c>
      <c r="B103" s="21" t="s">
        <v>342</v>
      </c>
      <c r="C103" s="22" t="s">
        <v>37</v>
      </c>
      <c r="D103" s="22" t="s">
        <v>329</v>
      </c>
      <c r="E103" s="22" t="s">
        <v>338</v>
      </c>
      <c r="F103" s="23" t="s">
        <v>343</v>
      </c>
      <c r="G103" s="24">
        <v>2643000</v>
      </c>
      <c r="H103" s="25">
        <v>2643000</v>
      </c>
      <c r="I103" s="35" t="s">
        <v>52</v>
      </c>
      <c r="J103" s="36"/>
      <c r="K103" s="37"/>
      <c r="L103" s="38"/>
      <c r="M103" s="27" t="s">
        <v>52</v>
      </c>
      <c r="N103" s="28" t="s">
        <v>52</v>
      </c>
      <c r="O103" s="28" t="s">
        <v>53</v>
      </c>
      <c r="P103" s="29" t="s">
        <v>54</v>
      </c>
      <c r="Q103" s="30">
        <v>2382000</v>
      </c>
      <c r="R103" s="30">
        <v>0</v>
      </c>
      <c r="S103" s="30">
        <v>0</v>
      </c>
      <c r="T103" s="30">
        <v>0</v>
      </c>
      <c r="U103" s="30">
        <v>0</v>
      </c>
      <c r="V103" s="31">
        <v>261000</v>
      </c>
      <c r="W103" s="32" t="s">
        <v>44</v>
      </c>
      <c r="X103" s="33" t="s">
        <v>128</v>
      </c>
      <c r="Y103" s="34" t="s">
        <v>129</v>
      </c>
      <c r="Z103" s="34" t="s">
        <v>73</v>
      </c>
    </row>
    <row r="104" spans="1:26" ht="288" hidden="1" x14ac:dyDescent="0.2">
      <c r="A104" s="20">
        <f>SUBTOTAL(3,$B$7:B104)</f>
        <v>3</v>
      </c>
      <c r="B104" s="42" t="s">
        <v>344</v>
      </c>
      <c r="C104" s="22" t="s">
        <v>37</v>
      </c>
      <c r="D104" s="22" t="s">
        <v>345</v>
      </c>
      <c r="E104" s="22" t="s">
        <v>346</v>
      </c>
      <c r="F104" s="23" t="s">
        <v>347</v>
      </c>
      <c r="G104" s="24">
        <v>4819000</v>
      </c>
      <c r="H104" s="25">
        <v>3330000</v>
      </c>
      <c r="I104" s="35" t="s">
        <v>59</v>
      </c>
      <c r="J104" s="36"/>
      <c r="K104" s="37"/>
      <c r="L104" s="38"/>
      <c r="M104" s="27" t="s">
        <v>59</v>
      </c>
      <c r="N104" s="28" t="s">
        <v>52</v>
      </c>
      <c r="O104" s="28" t="s">
        <v>53</v>
      </c>
      <c r="P104" s="29" t="s">
        <v>54</v>
      </c>
      <c r="Q104" s="30">
        <v>3330000</v>
      </c>
      <c r="R104" s="30">
        <v>3330000</v>
      </c>
      <c r="S104" s="30">
        <v>2000</v>
      </c>
      <c r="T104" s="30">
        <v>0</v>
      </c>
      <c r="U104" s="30">
        <v>1487000</v>
      </c>
      <c r="V104" s="31">
        <v>0</v>
      </c>
      <c r="W104" s="32" t="s">
        <v>44</v>
      </c>
      <c r="X104" s="33" t="s">
        <v>45</v>
      </c>
      <c r="Y104" s="34" t="s">
        <v>46</v>
      </c>
      <c r="Z104" s="34" t="s">
        <v>55</v>
      </c>
    </row>
    <row r="105" spans="1:26" ht="264" hidden="1" x14ac:dyDescent="0.2">
      <c r="A105" s="20">
        <f>SUBTOTAL(3,$B$7:B105)</f>
        <v>3</v>
      </c>
      <c r="B105" s="42" t="s">
        <v>348</v>
      </c>
      <c r="C105" s="22" t="s">
        <v>37</v>
      </c>
      <c r="D105" s="22" t="s">
        <v>345</v>
      </c>
      <c r="E105" s="22" t="s">
        <v>349</v>
      </c>
      <c r="F105" s="23" t="s">
        <v>350</v>
      </c>
      <c r="G105" s="24">
        <v>4698000</v>
      </c>
      <c r="H105" s="25">
        <v>2840000</v>
      </c>
      <c r="I105" s="35" t="s">
        <v>52</v>
      </c>
      <c r="J105" s="36"/>
      <c r="K105" s="37"/>
      <c r="L105" s="38"/>
      <c r="M105" s="27" t="s">
        <v>52</v>
      </c>
      <c r="N105" s="28" t="s">
        <v>52</v>
      </c>
      <c r="O105" s="28" t="s">
        <v>53</v>
      </c>
      <c r="P105" s="29" t="s">
        <v>54</v>
      </c>
      <c r="Q105" s="30">
        <v>2840000</v>
      </c>
      <c r="R105" s="30">
        <v>2840000</v>
      </c>
      <c r="S105" s="30">
        <v>1858000</v>
      </c>
      <c r="T105" s="30">
        <v>0</v>
      </c>
      <c r="U105" s="30">
        <v>0</v>
      </c>
      <c r="V105" s="31">
        <v>0</v>
      </c>
      <c r="W105" s="32" t="s">
        <v>44</v>
      </c>
      <c r="X105" s="33" t="s">
        <v>45</v>
      </c>
      <c r="Y105" s="34" t="s">
        <v>46</v>
      </c>
      <c r="Z105" s="34" t="s">
        <v>55</v>
      </c>
    </row>
    <row r="106" spans="1:26" ht="120" hidden="1" x14ac:dyDescent="0.2">
      <c r="A106" s="20">
        <f>SUBTOTAL(3,$B$7:B106)</f>
        <v>3</v>
      </c>
      <c r="B106" s="42" t="s">
        <v>351</v>
      </c>
      <c r="C106" s="22" t="s">
        <v>37</v>
      </c>
      <c r="D106" s="22" t="s">
        <v>345</v>
      </c>
      <c r="E106" s="22" t="s">
        <v>349</v>
      </c>
      <c r="F106" s="23" t="s">
        <v>352</v>
      </c>
      <c r="G106" s="24">
        <v>3520000</v>
      </c>
      <c r="H106" s="25">
        <v>3508000</v>
      </c>
      <c r="I106" s="35" t="s">
        <v>52</v>
      </c>
      <c r="J106" s="36"/>
      <c r="K106" s="37"/>
      <c r="L106" s="38"/>
      <c r="M106" s="27" t="s">
        <v>52</v>
      </c>
      <c r="N106" s="28" t="s">
        <v>52</v>
      </c>
      <c r="O106" s="28" t="s">
        <v>53</v>
      </c>
      <c r="P106" s="29" t="s">
        <v>54</v>
      </c>
      <c r="Q106" s="30">
        <v>3508000</v>
      </c>
      <c r="R106" s="30">
        <v>3508000</v>
      </c>
      <c r="S106" s="30">
        <v>12000</v>
      </c>
      <c r="T106" s="30">
        <v>0</v>
      </c>
      <c r="U106" s="30">
        <v>0</v>
      </c>
      <c r="V106" s="31">
        <v>0</v>
      </c>
      <c r="W106" s="32" t="s">
        <v>44</v>
      </c>
      <c r="X106" s="33" t="s">
        <v>195</v>
      </c>
      <c r="Y106" s="34" t="s">
        <v>196</v>
      </c>
      <c r="Z106" s="34" t="s">
        <v>55</v>
      </c>
    </row>
    <row r="107" spans="1:26" ht="288" hidden="1" x14ac:dyDescent="0.2">
      <c r="A107" s="20">
        <f>SUBTOTAL(3,$B$7:B107)</f>
        <v>3</v>
      </c>
      <c r="B107" s="21" t="s">
        <v>353</v>
      </c>
      <c r="C107" s="22" t="s">
        <v>37</v>
      </c>
      <c r="D107" s="22" t="s">
        <v>345</v>
      </c>
      <c r="E107" s="22" t="s">
        <v>354</v>
      </c>
      <c r="F107" s="23" t="s">
        <v>355</v>
      </c>
      <c r="G107" s="24">
        <v>5892300</v>
      </c>
      <c r="H107" s="25">
        <v>5400000</v>
      </c>
      <c r="I107" s="35" t="s">
        <v>59</v>
      </c>
      <c r="J107" s="36"/>
      <c r="K107" s="37"/>
      <c r="L107" s="38"/>
      <c r="M107" s="27" t="s">
        <v>59</v>
      </c>
      <c r="N107" s="28" t="s">
        <v>52</v>
      </c>
      <c r="O107" s="28" t="s">
        <v>53</v>
      </c>
      <c r="P107" s="29" t="s">
        <v>54</v>
      </c>
      <c r="Q107" s="30">
        <v>5400000</v>
      </c>
      <c r="R107" s="30">
        <v>5400000</v>
      </c>
      <c r="S107" s="30">
        <v>0</v>
      </c>
      <c r="T107" s="30">
        <v>0</v>
      </c>
      <c r="U107" s="30">
        <v>492300</v>
      </c>
      <c r="V107" s="31">
        <v>0</v>
      </c>
      <c r="W107" s="32" t="s">
        <v>44</v>
      </c>
      <c r="X107" s="33" t="s">
        <v>45</v>
      </c>
      <c r="Y107" s="34" t="s">
        <v>46</v>
      </c>
      <c r="Z107" s="34" t="s">
        <v>73</v>
      </c>
    </row>
    <row r="108" spans="1:26" ht="120" hidden="1" x14ac:dyDescent="0.2">
      <c r="A108" s="20">
        <f>SUBTOTAL(3,$B$7:B108)</f>
        <v>3</v>
      </c>
      <c r="B108" s="42" t="s">
        <v>356</v>
      </c>
      <c r="C108" s="22" t="s">
        <v>37</v>
      </c>
      <c r="D108" s="22" t="s">
        <v>345</v>
      </c>
      <c r="E108" s="22" t="s">
        <v>357</v>
      </c>
      <c r="F108" s="23" t="s">
        <v>358</v>
      </c>
      <c r="G108" s="24">
        <v>3520000</v>
      </c>
      <c r="H108" s="25">
        <v>1580000</v>
      </c>
      <c r="I108" s="35" t="s">
        <v>52</v>
      </c>
      <c r="J108" s="36"/>
      <c r="K108" s="37"/>
      <c r="L108" s="38"/>
      <c r="M108" s="27" t="s">
        <v>52</v>
      </c>
      <c r="N108" s="28" t="s">
        <v>52</v>
      </c>
      <c r="O108" s="28" t="s">
        <v>53</v>
      </c>
      <c r="P108" s="29" t="s">
        <v>54</v>
      </c>
      <c r="Q108" s="30">
        <v>1580000</v>
      </c>
      <c r="R108" s="30">
        <v>1580000</v>
      </c>
      <c r="S108" s="30">
        <v>1940000</v>
      </c>
      <c r="T108" s="30">
        <v>0</v>
      </c>
      <c r="U108" s="30">
        <v>0</v>
      </c>
      <c r="V108" s="31">
        <v>0</v>
      </c>
      <c r="W108" s="32" t="s">
        <v>44</v>
      </c>
      <c r="X108" s="33" t="s">
        <v>195</v>
      </c>
      <c r="Y108" s="34" t="s">
        <v>196</v>
      </c>
      <c r="Z108" s="34" t="s">
        <v>55</v>
      </c>
    </row>
    <row r="109" spans="1:26" ht="384" hidden="1" x14ac:dyDescent="0.2">
      <c r="A109" s="20">
        <f>SUBTOTAL(3,$B$7:B109)</f>
        <v>3</v>
      </c>
      <c r="B109" s="42" t="s">
        <v>359</v>
      </c>
      <c r="C109" s="22" t="s">
        <v>37</v>
      </c>
      <c r="D109" s="22" t="s">
        <v>360</v>
      </c>
      <c r="E109" s="22" t="s">
        <v>361</v>
      </c>
      <c r="F109" s="23" t="s">
        <v>362</v>
      </c>
      <c r="G109" s="24">
        <v>7893000</v>
      </c>
      <c r="H109" s="25">
        <v>6880000</v>
      </c>
      <c r="I109" s="35" t="s">
        <v>59</v>
      </c>
      <c r="J109" s="43"/>
      <c r="K109" s="37"/>
      <c r="L109" s="38"/>
      <c r="M109" s="27" t="s">
        <v>59</v>
      </c>
      <c r="N109" s="28" t="s">
        <v>52</v>
      </c>
      <c r="O109" s="28" t="s">
        <v>53</v>
      </c>
      <c r="P109" s="29" t="s">
        <v>54</v>
      </c>
      <c r="Q109" s="30">
        <v>6880000</v>
      </c>
      <c r="R109" s="30">
        <v>6880000</v>
      </c>
      <c r="S109" s="30">
        <v>2000</v>
      </c>
      <c r="T109" s="30">
        <v>0</v>
      </c>
      <c r="U109" s="30">
        <v>1011000</v>
      </c>
      <c r="V109" s="31">
        <v>0</v>
      </c>
      <c r="W109" s="32" t="s">
        <v>44</v>
      </c>
      <c r="X109" s="33" t="s">
        <v>45</v>
      </c>
      <c r="Y109" s="34" t="s">
        <v>46</v>
      </c>
      <c r="Z109" s="34" t="s">
        <v>55</v>
      </c>
    </row>
    <row r="110" spans="1:26" ht="312" hidden="1" x14ac:dyDescent="0.2">
      <c r="A110" s="20">
        <f>SUBTOTAL(3,$B$7:B110)</f>
        <v>3</v>
      </c>
      <c r="B110" s="21" t="s">
        <v>363</v>
      </c>
      <c r="C110" s="22" t="s">
        <v>37</v>
      </c>
      <c r="D110" s="22" t="s">
        <v>360</v>
      </c>
      <c r="E110" s="22" t="s">
        <v>364</v>
      </c>
      <c r="F110" s="23" t="s">
        <v>365</v>
      </c>
      <c r="G110" s="24">
        <v>9390000</v>
      </c>
      <c r="H110" s="25">
        <v>9100000</v>
      </c>
      <c r="I110" s="35" t="s">
        <v>59</v>
      </c>
      <c r="J110" s="36"/>
      <c r="K110" s="37"/>
      <c r="L110" s="38"/>
      <c r="M110" s="27" t="s">
        <v>59</v>
      </c>
      <c r="N110" s="28" t="s">
        <v>52</v>
      </c>
      <c r="O110" s="28" t="s">
        <v>53</v>
      </c>
      <c r="P110" s="29" t="s">
        <v>54</v>
      </c>
      <c r="Q110" s="30">
        <v>9100000</v>
      </c>
      <c r="R110" s="30">
        <v>9100000</v>
      </c>
      <c r="S110" s="30">
        <v>0</v>
      </c>
      <c r="T110" s="30">
        <v>0</v>
      </c>
      <c r="U110" s="30">
        <v>290000</v>
      </c>
      <c r="V110" s="31">
        <v>0</v>
      </c>
      <c r="W110" s="32" t="s">
        <v>44</v>
      </c>
      <c r="X110" s="33" t="s">
        <v>45</v>
      </c>
      <c r="Y110" s="34" t="s">
        <v>46</v>
      </c>
      <c r="Z110" s="34" t="s">
        <v>73</v>
      </c>
    </row>
    <row r="111" spans="1:26" ht="288" hidden="1" x14ac:dyDescent="0.2">
      <c r="A111" s="20">
        <f>SUBTOTAL(3,$B$7:B111)</f>
        <v>3</v>
      </c>
      <c r="B111" s="21" t="s">
        <v>366</v>
      </c>
      <c r="C111" s="22" t="s">
        <v>37</v>
      </c>
      <c r="D111" s="22" t="s">
        <v>360</v>
      </c>
      <c r="E111" s="22" t="s">
        <v>367</v>
      </c>
      <c r="F111" s="23" t="s">
        <v>368</v>
      </c>
      <c r="G111" s="24">
        <v>9600000</v>
      </c>
      <c r="H111" s="25">
        <v>9587000</v>
      </c>
      <c r="I111" s="35" t="s">
        <v>52</v>
      </c>
      <c r="J111" s="36"/>
      <c r="K111" s="37"/>
      <c r="L111" s="38"/>
      <c r="M111" s="27" t="s">
        <v>52</v>
      </c>
      <c r="N111" s="28" t="s">
        <v>52</v>
      </c>
      <c r="O111" s="28" t="s">
        <v>53</v>
      </c>
      <c r="P111" s="29" t="s">
        <v>54</v>
      </c>
      <c r="Q111" s="30">
        <v>9587000</v>
      </c>
      <c r="R111" s="30">
        <v>9587000</v>
      </c>
      <c r="S111" s="30">
        <v>13000</v>
      </c>
      <c r="T111" s="30">
        <v>0</v>
      </c>
      <c r="U111" s="30">
        <v>0</v>
      </c>
      <c r="V111" s="31">
        <v>0</v>
      </c>
      <c r="W111" s="32" t="s">
        <v>44</v>
      </c>
      <c r="X111" s="33" t="s">
        <v>45</v>
      </c>
      <c r="Y111" s="34" t="s">
        <v>46</v>
      </c>
      <c r="Z111" s="34" t="s">
        <v>55</v>
      </c>
    </row>
    <row r="112" spans="1:26" ht="240" hidden="1" x14ac:dyDescent="0.2">
      <c r="A112" s="20">
        <f>SUBTOTAL(3,$B$7:B112)</f>
        <v>3</v>
      </c>
      <c r="B112" s="21" t="s">
        <v>369</v>
      </c>
      <c r="C112" s="22" t="s">
        <v>37</v>
      </c>
      <c r="D112" s="22" t="s">
        <v>360</v>
      </c>
      <c r="E112" s="22" t="s">
        <v>370</v>
      </c>
      <c r="F112" s="23" t="s">
        <v>371</v>
      </c>
      <c r="G112" s="24">
        <v>9789000</v>
      </c>
      <c r="H112" s="25">
        <v>9780000</v>
      </c>
      <c r="I112" s="35" t="s">
        <v>52</v>
      </c>
      <c r="J112" s="36"/>
      <c r="K112" s="37"/>
      <c r="L112" s="38"/>
      <c r="M112" s="27" t="s">
        <v>52</v>
      </c>
      <c r="N112" s="28" t="s">
        <v>52</v>
      </c>
      <c r="O112" s="28" t="s">
        <v>53</v>
      </c>
      <c r="P112" s="29" t="s">
        <v>54</v>
      </c>
      <c r="Q112" s="30">
        <v>9780000</v>
      </c>
      <c r="R112" s="30">
        <v>9780000</v>
      </c>
      <c r="S112" s="30">
        <v>9000</v>
      </c>
      <c r="T112" s="30">
        <v>0</v>
      </c>
      <c r="U112" s="30">
        <v>0</v>
      </c>
      <c r="V112" s="31">
        <v>0</v>
      </c>
      <c r="W112" s="32" t="s">
        <v>44</v>
      </c>
      <c r="X112" s="33" t="s">
        <v>45</v>
      </c>
      <c r="Y112" s="34" t="s">
        <v>46</v>
      </c>
      <c r="Z112" s="34" t="s">
        <v>55</v>
      </c>
    </row>
    <row r="113" spans="1:26" ht="168" hidden="1" x14ac:dyDescent="0.2">
      <c r="A113" s="20">
        <f>SUBTOTAL(3,$B$7:B113)</f>
        <v>3</v>
      </c>
      <c r="B113" s="21" t="s">
        <v>372</v>
      </c>
      <c r="C113" s="22" t="s">
        <v>37</v>
      </c>
      <c r="D113" s="22" t="s">
        <v>360</v>
      </c>
      <c r="E113" s="22" t="s">
        <v>373</v>
      </c>
      <c r="F113" s="23" t="s">
        <v>374</v>
      </c>
      <c r="G113" s="24">
        <v>2393000</v>
      </c>
      <c r="H113" s="25">
        <v>2393000</v>
      </c>
      <c r="I113" s="35" t="s">
        <v>52</v>
      </c>
      <c r="J113" s="36"/>
      <c r="K113" s="37"/>
      <c r="L113" s="38"/>
      <c r="M113" s="27" t="s">
        <v>52</v>
      </c>
      <c r="N113" s="28" t="s">
        <v>52</v>
      </c>
      <c r="O113" s="28" t="s">
        <v>53</v>
      </c>
      <c r="P113" s="29" t="s">
        <v>54</v>
      </c>
      <c r="Q113" s="30">
        <v>899900</v>
      </c>
      <c r="R113" s="30">
        <v>0</v>
      </c>
      <c r="S113" s="30">
        <v>0</v>
      </c>
      <c r="T113" s="30">
        <v>0</v>
      </c>
      <c r="U113" s="30">
        <v>0</v>
      </c>
      <c r="V113" s="31">
        <v>1493100</v>
      </c>
      <c r="W113" s="32" t="s">
        <v>44</v>
      </c>
      <c r="X113" s="33" t="s">
        <v>141</v>
      </c>
      <c r="Y113" s="34" t="s">
        <v>142</v>
      </c>
      <c r="Z113" s="34" t="s">
        <v>73</v>
      </c>
    </row>
    <row r="114" spans="1:26" ht="264" hidden="1" x14ac:dyDescent="0.2">
      <c r="A114" s="20">
        <f>SUBTOTAL(3,$B$7:B114)</f>
        <v>3</v>
      </c>
      <c r="B114" s="21" t="s">
        <v>375</v>
      </c>
      <c r="C114" s="22" t="s">
        <v>37</v>
      </c>
      <c r="D114" s="22" t="s">
        <v>360</v>
      </c>
      <c r="E114" s="22" t="s">
        <v>376</v>
      </c>
      <c r="F114" s="23" t="s">
        <v>377</v>
      </c>
      <c r="G114" s="24">
        <v>9893000</v>
      </c>
      <c r="H114" s="25">
        <v>9893000</v>
      </c>
      <c r="I114" s="35" t="s">
        <v>52</v>
      </c>
      <c r="J114" s="36"/>
      <c r="K114" s="37"/>
      <c r="L114" s="38"/>
      <c r="M114" s="27" t="s">
        <v>52</v>
      </c>
      <c r="N114" s="28" t="s">
        <v>52</v>
      </c>
      <c r="O114" s="28" t="s">
        <v>53</v>
      </c>
      <c r="P114" s="29" t="s">
        <v>54</v>
      </c>
      <c r="Q114" s="30">
        <v>9867000</v>
      </c>
      <c r="R114" s="30">
        <v>9867000</v>
      </c>
      <c r="S114" s="30">
        <v>0</v>
      </c>
      <c r="T114" s="30">
        <v>0</v>
      </c>
      <c r="U114" s="30">
        <v>0</v>
      </c>
      <c r="V114" s="31">
        <v>26000</v>
      </c>
      <c r="W114" s="32" t="s">
        <v>44</v>
      </c>
      <c r="X114" s="33" t="s">
        <v>45</v>
      </c>
      <c r="Y114" s="34" t="s">
        <v>46</v>
      </c>
      <c r="Z114" s="34" t="s">
        <v>73</v>
      </c>
    </row>
    <row r="115" spans="1:26" ht="264" hidden="1" x14ac:dyDescent="0.2">
      <c r="A115" s="20">
        <f>SUBTOTAL(3,$B$7:B115)</f>
        <v>3</v>
      </c>
      <c r="B115" s="21" t="s">
        <v>378</v>
      </c>
      <c r="C115" s="22" t="s">
        <v>37</v>
      </c>
      <c r="D115" s="22" t="s">
        <v>360</v>
      </c>
      <c r="E115" s="22" t="s">
        <v>379</v>
      </c>
      <c r="F115" s="23" t="s">
        <v>380</v>
      </c>
      <c r="G115" s="24">
        <v>9250000</v>
      </c>
      <c r="H115" s="25">
        <v>9015000</v>
      </c>
      <c r="I115" s="35" t="s">
        <v>52</v>
      </c>
      <c r="J115" s="36"/>
      <c r="K115" s="37"/>
      <c r="L115" s="38"/>
      <c r="M115" s="27" t="s">
        <v>52</v>
      </c>
      <c r="N115" s="28" t="s">
        <v>52</v>
      </c>
      <c r="O115" s="28" t="s">
        <v>53</v>
      </c>
      <c r="P115" s="29" t="s">
        <v>54</v>
      </c>
      <c r="Q115" s="30">
        <v>9015000</v>
      </c>
      <c r="R115" s="30">
        <v>9015000</v>
      </c>
      <c r="S115" s="30">
        <v>235000</v>
      </c>
      <c r="T115" s="30">
        <v>0</v>
      </c>
      <c r="U115" s="30">
        <v>0</v>
      </c>
      <c r="V115" s="31">
        <v>0</v>
      </c>
      <c r="W115" s="32" t="s">
        <v>44</v>
      </c>
      <c r="X115" s="33" t="s">
        <v>45</v>
      </c>
      <c r="Y115" s="34" t="s">
        <v>46</v>
      </c>
      <c r="Z115" s="34" t="s">
        <v>55</v>
      </c>
    </row>
    <row r="116" spans="1:26" ht="384" hidden="1" x14ac:dyDescent="0.2">
      <c r="A116" s="20">
        <f>SUBTOTAL(3,$B$7:B116)</f>
        <v>3</v>
      </c>
      <c r="B116" s="21" t="s">
        <v>381</v>
      </c>
      <c r="C116" s="22" t="s">
        <v>37</v>
      </c>
      <c r="D116" s="22" t="s">
        <v>360</v>
      </c>
      <c r="E116" s="22" t="s">
        <v>382</v>
      </c>
      <c r="F116" s="23" t="s">
        <v>383</v>
      </c>
      <c r="G116" s="24">
        <v>6157000</v>
      </c>
      <c r="H116" s="25">
        <v>6145000</v>
      </c>
      <c r="I116" s="35" t="s">
        <v>52</v>
      </c>
      <c r="J116" s="36"/>
      <c r="K116" s="37"/>
      <c r="L116" s="38"/>
      <c r="M116" s="27" t="s">
        <v>52</v>
      </c>
      <c r="N116" s="28" t="s">
        <v>52</v>
      </c>
      <c r="O116" s="28" t="s">
        <v>53</v>
      </c>
      <c r="P116" s="29" t="s">
        <v>54</v>
      </c>
      <c r="Q116" s="30">
        <v>6145000</v>
      </c>
      <c r="R116" s="30">
        <v>6145000</v>
      </c>
      <c r="S116" s="30">
        <v>12000</v>
      </c>
      <c r="T116" s="30">
        <v>0</v>
      </c>
      <c r="U116" s="30">
        <v>0</v>
      </c>
      <c r="V116" s="31">
        <v>0</v>
      </c>
      <c r="W116" s="32" t="s">
        <v>44</v>
      </c>
      <c r="X116" s="33" t="s">
        <v>45</v>
      </c>
      <c r="Y116" s="34" t="s">
        <v>46</v>
      </c>
      <c r="Z116" s="34" t="s">
        <v>55</v>
      </c>
    </row>
    <row r="117" spans="1:26" ht="312" hidden="1" x14ac:dyDescent="0.2">
      <c r="A117" s="20">
        <f>SUBTOTAL(3,$B$7:B117)</f>
        <v>3</v>
      </c>
      <c r="B117" s="21" t="s">
        <v>384</v>
      </c>
      <c r="C117" s="22" t="s">
        <v>37</v>
      </c>
      <c r="D117" s="22" t="s">
        <v>360</v>
      </c>
      <c r="E117" s="22" t="s">
        <v>385</v>
      </c>
      <c r="F117" s="23" t="s">
        <v>386</v>
      </c>
      <c r="G117" s="24">
        <v>9949000</v>
      </c>
      <c r="H117" s="25">
        <v>9420000</v>
      </c>
      <c r="I117" s="35" t="s">
        <v>59</v>
      </c>
      <c r="J117" s="36"/>
      <c r="K117" s="37"/>
      <c r="L117" s="38"/>
      <c r="M117" s="27" t="s">
        <v>59</v>
      </c>
      <c r="N117" s="28" t="s">
        <v>52</v>
      </c>
      <c r="O117" s="28" t="s">
        <v>53</v>
      </c>
      <c r="P117" s="29" t="s">
        <v>54</v>
      </c>
      <c r="Q117" s="30">
        <v>9420000</v>
      </c>
      <c r="R117" s="30">
        <v>9420000</v>
      </c>
      <c r="S117" s="30">
        <v>34000</v>
      </c>
      <c r="T117" s="30">
        <v>0</v>
      </c>
      <c r="U117" s="30">
        <v>495000</v>
      </c>
      <c r="V117" s="31">
        <v>0</v>
      </c>
      <c r="W117" s="32" t="s">
        <v>44</v>
      </c>
      <c r="X117" s="33" t="s">
        <v>45</v>
      </c>
      <c r="Y117" s="34" t="s">
        <v>46</v>
      </c>
      <c r="Z117" s="34" t="s">
        <v>55</v>
      </c>
    </row>
    <row r="118" spans="1:26" ht="144" hidden="1" x14ac:dyDescent="0.2">
      <c r="A118" s="20">
        <f>SUBTOTAL(3,$B$7:B118)</f>
        <v>3</v>
      </c>
      <c r="B118" s="21" t="s">
        <v>387</v>
      </c>
      <c r="C118" s="22" t="s">
        <v>37</v>
      </c>
      <c r="D118" s="22" t="s">
        <v>360</v>
      </c>
      <c r="E118" s="22" t="s">
        <v>388</v>
      </c>
      <c r="F118" s="23" t="s">
        <v>389</v>
      </c>
      <c r="G118" s="24">
        <v>1100000</v>
      </c>
      <c r="H118" s="25">
        <v>1100000</v>
      </c>
      <c r="I118" s="35" t="s">
        <v>52</v>
      </c>
      <c r="J118" s="36"/>
      <c r="K118" s="37"/>
      <c r="L118" s="38"/>
      <c r="M118" s="27" t="s">
        <v>52</v>
      </c>
      <c r="N118" s="28" t="s">
        <v>52</v>
      </c>
      <c r="O118" s="28" t="s">
        <v>53</v>
      </c>
      <c r="P118" s="29" t="s">
        <v>54</v>
      </c>
      <c r="Q118" s="30">
        <v>1100000</v>
      </c>
      <c r="R118" s="30">
        <v>1100000</v>
      </c>
      <c r="S118" s="30">
        <v>0</v>
      </c>
      <c r="T118" s="30">
        <v>0</v>
      </c>
      <c r="U118" s="30">
        <v>0</v>
      </c>
      <c r="V118" s="31">
        <v>0</v>
      </c>
      <c r="W118" s="32" t="s">
        <v>44</v>
      </c>
      <c r="X118" s="33" t="s">
        <v>105</v>
      </c>
      <c r="Y118" s="34" t="s">
        <v>106</v>
      </c>
      <c r="Z118" s="34" t="s">
        <v>73</v>
      </c>
    </row>
    <row r="119" spans="1:26" ht="144" hidden="1" x14ac:dyDescent="0.2">
      <c r="A119" s="20">
        <f>SUBTOTAL(3,$B$7:B119)</f>
        <v>3</v>
      </c>
      <c r="B119" s="21" t="s">
        <v>390</v>
      </c>
      <c r="C119" s="22" t="s">
        <v>37</v>
      </c>
      <c r="D119" s="22" t="s">
        <v>360</v>
      </c>
      <c r="E119" s="22" t="s">
        <v>388</v>
      </c>
      <c r="F119" s="23" t="s">
        <v>391</v>
      </c>
      <c r="G119" s="24">
        <v>1100000</v>
      </c>
      <c r="H119" s="25">
        <v>1100000</v>
      </c>
      <c r="I119" s="35" t="s">
        <v>52</v>
      </c>
      <c r="J119" s="36"/>
      <c r="K119" s="37"/>
      <c r="L119" s="38"/>
      <c r="M119" s="27" t="s">
        <v>52</v>
      </c>
      <c r="N119" s="28" t="s">
        <v>52</v>
      </c>
      <c r="O119" s="28" t="s">
        <v>53</v>
      </c>
      <c r="P119" s="29" t="s">
        <v>54</v>
      </c>
      <c r="Q119" s="30">
        <v>1100000</v>
      </c>
      <c r="R119" s="30">
        <v>1100000</v>
      </c>
      <c r="S119" s="30">
        <v>0</v>
      </c>
      <c r="T119" s="30">
        <v>0</v>
      </c>
      <c r="U119" s="30">
        <v>0</v>
      </c>
      <c r="V119" s="31">
        <v>0</v>
      </c>
      <c r="W119" s="32" t="s">
        <v>44</v>
      </c>
      <c r="X119" s="33" t="s">
        <v>105</v>
      </c>
      <c r="Y119" s="34" t="s">
        <v>106</v>
      </c>
      <c r="Z119" s="34" t="s">
        <v>73</v>
      </c>
    </row>
    <row r="120" spans="1:26" ht="144" hidden="1" x14ac:dyDescent="0.2">
      <c r="A120" s="20">
        <f>SUBTOTAL(3,$B$7:B120)</f>
        <v>3</v>
      </c>
      <c r="B120" s="21" t="s">
        <v>392</v>
      </c>
      <c r="C120" s="22" t="s">
        <v>37</v>
      </c>
      <c r="D120" s="22" t="s">
        <v>360</v>
      </c>
      <c r="E120" s="22" t="s">
        <v>388</v>
      </c>
      <c r="F120" s="23" t="s">
        <v>393</v>
      </c>
      <c r="G120" s="24">
        <v>1100000</v>
      </c>
      <c r="H120" s="25">
        <v>1100000</v>
      </c>
      <c r="I120" s="35" t="s">
        <v>52</v>
      </c>
      <c r="J120" s="36"/>
      <c r="K120" s="37"/>
      <c r="L120" s="38"/>
      <c r="M120" s="27" t="s">
        <v>52</v>
      </c>
      <c r="N120" s="28" t="s">
        <v>52</v>
      </c>
      <c r="O120" s="28" t="s">
        <v>53</v>
      </c>
      <c r="P120" s="29" t="s">
        <v>54</v>
      </c>
      <c r="Q120" s="30">
        <v>1100000</v>
      </c>
      <c r="R120" s="30">
        <v>1100000</v>
      </c>
      <c r="S120" s="30">
        <v>0</v>
      </c>
      <c r="T120" s="30">
        <v>0</v>
      </c>
      <c r="U120" s="30">
        <v>0</v>
      </c>
      <c r="V120" s="31">
        <v>0</v>
      </c>
      <c r="W120" s="32" t="s">
        <v>44</v>
      </c>
      <c r="X120" s="33" t="s">
        <v>105</v>
      </c>
      <c r="Y120" s="34" t="s">
        <v>106</v>
      </c>
      <c r="Z120" s="34" t="s">
        <v>73</v>
      </c>
    </row>
    <row r="121" spans="1:26" ht="168" hidden="1" x14ac:dyDescent="0.2">
      <c r="A121" s="20">
        <f>SUBTOTAL(3,$B$7:B121)</f>
        <v>3</v>
      </c>
      <c r="B121" s="21" t="s">
        <v>394</v>
      </c>
      <c r="C121" s="22" t="s">
        <v>37</v>
      </c>
      <c r="D121" s="22" t="s">
        <v>360</v>
      </c>
      <c r="E121" s="22" t="s">
        <v>388</v>
      </c>
      <c r="F121" s="23" t="s">
        <v>395</v>
      </c>
      <c r="G121" s="24">
        <v>1100000</v>
      </c>
      <c r="H121" s="25">
        <v>1100000</v>
      </c>
      <c r="I121" s="35" t="s">
        <v>52</v>
      </c>
      <c r="J121" s="36"/>
      <c r="K121" s="37"/>
      <c r="L121" s="38"/>
      <c r="M121" s="27" t="s">
        <v>52</v>
      </c>
      <c r="N121" s="28" t="s">
        <v>52</v>
      </c>
      <c r="O121" s="28" t="s">
        <v>53</v>
      </c>
      <c r="P121" s="29" t="s">
        <v>54</v>
      </c>
      <c r="Q121" s="30">
        <v>1100000</v>
      </c>
      <c r="R121" s="30">
        <v>1100000</v>
      </c>
      <c r="S121" s="30">
        <v>0</v>
      </c>
      <c r="T121" s="30">
        <v>0</v>
      </c>
      <c r="U121" s="30">
        <v>0</v>
      </c>
      <c r="V121" s="31">
        <v>0</v>
      </c>
      <c r="W121" s="32" t="s">
        <v>44</v>
      </c>
      <c r="X121" s="33" t="s">
        <v>105</v>
      </c>
      <c r="Y121" s="34" t="s">
        <v>106</v>
      </c>
      <c r="Z121" s="34" t="s">
        <v>73</v>
      </c>
    </row>
    <row r="122" spans="1:26" ht="384" hidden="1" x14ac:dyDescent="0.2">
      <c r="A122" s="20">
        <f>SUBTOTAL(3,$B$7:B122)</f>
        <v>3</v>
      </c>
      <c r="B122" s="21" t="s">
        <v>396</v>
      </c>
      <c r="C122" s="22" t="s">
        <v>37</v>
      </c>
      <c r="D122" s="22" t="s">
        <v>360</v>
      </c>
      <c r="E122" s="22" t="s">
        <v>397</v>
      </c>
      <c r="F122" s="23" t="s">
        <v>398</v>
      </c>
      <c r="G122" s="24">
        <v>6523000</v>
      </c>
      <c r="H122" s="25">
        <v>6509000</v>
      </c>
      <c r="I122" s="35" t="s">
        <v>52</v>
      </c>
      <c r="J122" s="36"/>
      <c r="K122" s="37"/>
      <c r="L122" s="38"/>
      <c r="M122" s="27" t="s">
        <v>52</v>
      </c>
      <c r="N122" s="28" t="s">
        <v>52</v>
      </c>
      <c r="O122" s="28" t="s">
        <v>53</v>
      </c>
      <c r="P122" s="29" t="s">
        <v>54</v>
      </c>
      <c r="Q122" s="30">
        <v>6509000</v>
      </c>
      <c r="R122" s="30">
        <v>6509000</v>
      </c>
      <c r="S122" s="30">
        <v>14000</v>
      </c>
      <c r="T122" s="30">
        <v>0</v>
      </c>
      <c r="U122" s="30">
        <v>0</v>
      </c>
      <c r="V122" s="31">
        <v>0</v>
      </c>
      <c r="W122" s="32" t="s">
        <v>44</v>
      </c>
      <c r="X122" s="33" t="s">
        <v>63</v>
      </c>
      <c r="Y122" s="34" t="s">
        <v>64</v>
      </c>
      <c r="Z122" s="34" t="s">
        <v>55</v>
      </c>
    </row>
    <row r="123" spans="1:26" ht="312" hidden="1" x14ac:dyDescent="0.2">
      <c r="A123" s="20">
        <f>SUBTOTAL(3,$B$7:B123)</f>
        <v>3</v>
      </c>
      <c r="B123" s="21" t="s">
        <v>399</v>
      </c>
      <c r="C123" s="22" t="s">
        <v>37</v>
      </c>
      <c r="D123" s="22" t="s">
        <v>400</v>
      </c>
      <c r="E123" s="22" t="s">
        <v>401</v>
      </c>
      <c r="F123" s="23" t="s">
        <v>402</v>
      </c>
      <c r="G123" s="24">
        <v>4455500</v>
      </c>
      <c r="H123" s="25">
        <v>2718000</v>
      </c>
      <c r="I123" s="35" t="s">
        <v>59</v>
      </c>
      <c r="J123" s="36"/>
      <c r="K123" s="37"/>
      <c r="L123" s="38"/>
      <c r="M123" s="27" t="s">
        <v>59</v>
      </c>
      <c r="N123" s="28" t="s">
        <v>52</v>
      </c>
      <c r="O123" s="28" t="s">
        <v>53</v>
      </c>
      <c r="P123" s="29" t="s">
        <v>54</v>
      </c>
      <c r="Q123" s="30">
        <v>2718000</v>
      </c>
      <c r="R123" s="30">
        <v>2718000</v>
      </c>
      <c r="S123" s="30">
        <v>28500</v>
      </c>
      <c r="T123" s="30">
        <v>0</v>
      </c>
      <c r="U123" s="30">
        <v>1709000</v>
      </c>
      <c r="V123" s="31">
        <v>0</v>
      </c>
      <c r="W123" s="32" t="s">
        <v>44</v>
      </c>
      <c r="X123" s="33" t="s">
        <v>45</v>
      </c>
      <c r="Y123" s="34" t="s">
        <v>46</v>
      </c>
      <c r="Z123" s="34" t="s">
        <v>55</v>
      </c>
    </row>
    <row r="124" spans="1:26" ht="409.5" hidden="1" x14ac:dyDescent="0.2">
      <c r="A124" s="20">
        <f>SUBTOTAL(3,$B$7:B124)</f>
        <v>3</v>
      </c>
      <c r="B124" s="21" t="s">
        <v>403</v>
      </c>
      <c r="C124" s="22" t="s">
        <v>37</v>
      </c>
      <c r="D124" s="22" t="s">
        <v>400</v>
      </c>
      <c r="E124" s="22" t="s">
        <v>401</v>
      </c>
      <c r="F124" s="23" t="s">
        <v>404</v>
      </c>
      <c r="G124" s="24">
        <v>4621300</v>
      </c>
      <c r="H124" s="25">
        <v>4617000</v>
      </c>
      <c r="I124" s="35" t="s">
        <v>52</v>
      </c>
      <c r="J124" s="36"/>
      <c r="K124" s="37"/>
      <c r="L124" s="38"/>
      <c r="M124" s="27" t="s">
        <v>52</v>
      </c>
      <c r="N124" s="28" t="s">
        <v>52</v>
      </c>
      <c r="O124" s="28" t="s">
        <v>53</v>
      </c>
      <c r="P124" s="29" t="s">
        <v>54</v>
      </c>
      <c r="Q124" s="30">
        <v>4617000</v>
      </c>
      <c r="R124" s="30">
        <v>4617000</v>
      </c>
      <c r="S124" s="30">
        <v>4300</v>
      </c>
      <c r="T124" s="30">
        <v>0</v>
      </c>
      <c r="U124" s="30">
        <v>0</v>
      </c>
      <c r="V124" s="31">
        <v>0</v>
      </c>
      <c r="W124" s="32" t="s">
        <v>44</v>
      </c>
      <c r="X124" s="33" t="s">
        <v>63</v>
      </c>
      <c r="Y124" s="34" t="s">
        <v>64</v>
      </c>
      <c r="Z124" s="34" t="s">
        <v>55</v>
      </c>
    </row>
    <row r="125" spans="1:26" ht="168" hidden="1" x14ac:dyDescent="0.2">
      <c r="A125" s="20">
        <f>SUBTOTAL(3,$B$7:B125)</f>
        <v>3</v>
      </c>
      <c r="B125" s="21" t="s">
        <v>405</v>
      </c>
      <c r="C125" s="22" t="s">
        <v>37</v>
      </c>
      <c r="D125" s="22" t="s">
        <v>400</v>
      </c>
      <c r="E125" s="22" t="s">
        <v>406</v>
      </c>
      <c r="F125" s="23" t="s">
        <v>407</v>
      </c>
      <c r="G125" s="24">
        <v>9070000</v>
      </c>
      <c r="H125" s="25">
        <v>6150000</v>
      </c>
      <c r="I125" s="35" t="s">
        <v>52</v>
      </c>
      <c r="J125" s="36"/>
      <c r="K125" s="37"/>
      <c r="L125" s="38"/>
      <c r="M125" s="27" t="s">
        <v>52</v>
      </c>
      <c r="N125" s="28" t="s">
        <v>52</v>
      </c>
      <c r="O125" s="28" t="s">
        <v>53</v>
      </c>
      <c r="P125" s="29" t="s">
        <v>54</v>
      </c>
      <c r="Q125" s="30">
        <v>6150000</v>
      </c>
      <c r="R125" s="30">
        <v>0</v>
      </c>
      <c r="S125" s="30">
        <v>2920000</v>
      </c>
      <c r="T125" s="30">
        <v>0</v>
      </c>
      <c r="U125" s="30">
        <v>0</v>
      </c>
      <c r="V125" s="31">
        <v>0</v>
      </c>
      <c r="W125" s="32" t="s">
        <v>44</v>
      </c>
      <c r="X125" s="33" t="s">
        <v>105</v>
      </c>
      <c r="Y125" s="34" t="s">
        <v>106</v>
      </c>
      <c r="Z125" s="34" t="s">
        <v>55</v>
      </c>
    </row>
    <row r="126" spans="1:26" ht="264" hidden="1" x14ac:dyDescent="0.2">
      <c r="A126" s="20">
        <f>SUBTOTAL(3,$B$7:B126)</f>
        <v>3</v>
      </c>
      <c r="B126" s="21" t="s">
        <v>408</v>
      </c>
      <c r="C126" s="22" t="s">
        <v>37</v>
      </c>
      <c r="D126" s="22" t="s">
        <v>400</v>
      </c>
      <c r="E126" s="22" t="s">
        <v>409</v>
      </c>
      <c r="F126" s="23" t="s">
        <v>410</v>
      </c>
      <c r="G126" s="24">
        <v>2445400</v>
      </c>
      <c r="H126" s="25">
        <v>2440000</v>
      </c>
      <c r="I126" s="35" t="s">
        <v>52</v>
      </c>
      <c r="J126" s="36"/>
      <c r="K126" s="37"/>
      <c r="L126" s="38"/>
      <c r="M126" s="27" t="s">
        <v>52</v>
      </c>
      <c r="N126" s="28" t="s">
        <v>52</v>
      </c>
      <c r="O126" s="28" t="s">
        <v>53</v>
      </c>
      <c r="P126" s="29" t="s">
        <v>54</v>
      </c>
      <c r="Q126" s="30">
        <v>2440000</v>
      </c>
      <c r="R126" s="30">
        <v>732000</v>
      </c>
      <c r="S126" s="30">
        <v>5400</v>
      </c>
      <c r="T126" s="30">
        <v>0</v>
      </c>
      <c r="U126" s="30">
        <v>0</v>
      </c>
      <c r="V126" s="31">
        <v>0</v>
      </c>
      <c r="W126" s="32" t="s">
        <v>44</v>
      </c>
      <c r="X126" s="33" t="s">
        <v>63</v>
      </c>
      <c r="Y126" s="34" t="s">
        <v>64</v>
      </c>
      <c r="Z126" s="34" t="s">
        <v>55</v>
      </c>
    </row>
    <row r="127" spans="1:26" ht="288" hidden="1" x14ac:dyDescent="0.2">
      <c r="A127" s="20">
        <f>SUBTOTAL(3,$B$7:B127)</f>
        <v>3</v>
      </c>
      <c r="B127" s="21" t="s">
        <v>411</v>
      </c>
      <c r="C127" s="22" t="s">
        <v>37</v>
      </c>
      <c r="D127" s="22" t="s">
        <v>400</v>
      </c>
      <c r="E127" s="22" t="s">
        <v>412</v>
      </c>
      <c r="F127" s="23" t="s">
        <v>413</v>
      </c>
      <c r="G127" s="24">
        <v>7270000</v>
      </c>
      <c r="H127" s="25">
        <v>7260000</v>
      </c>
      <c r="I127" s="35" t="s">
        <v>52</v>
      </c>
      <c r="J127" s="36"/>
      <c r="K127" s="37"/>
      <c r="L127" s="38"/>
      <c r="M127" s="27" t="s">
        <v>52</v>
      </c>
      <c r="N127" s="28" t="s">
        <v>52</v>
      </c>
      <c r="O127" s="28" t="s">
        <v>53</v>
      </c>
      <c r="P127" s="29" t="s">
        <v>54</v>
      </c>
      <c r="Q127" s="30">
        <v>7260000</v>
      </c>
      <c r="R127" s="30">
        <v>7260000</v>
      </c>
      <c r="S127" s="30">
        <v>10000</v>
      </c>
      <c r="T127" s="30">
        <v>0</v>
      </c>
      <c r="U127" s="30">
        <v>0</v>
      </c>
      <c r="V127" s="31">
        <v>0</v>
      </c>
      <c r="W127" s="32" t="s">
        <v>44</v>
      </c>
      <c r="X127" s="33" t="s">
        <v>45</v>
      </c>
      <c r="Y127" s="34" t="s">
        <v>46</v>
      </c>
      <c r="Z127" s="34" t="s">
        <v>55</v>
      </c>
    </row>
    <row r="128" spans="1:26" ht="144" hidden="1" x14ac:dyDescent="0.2">
      <c r="A128" s="20">
        <f>SUBTOTAL(3,$B$7:B128)</f>
        <v>3</v>
      </c>
      <c r="B128" s="21" t="s">
        <v>414</v>
      </c>
      <c r="C128" s="22" t="s">
        <v>37</v>
      </c>
      <c r="D128" s="22" t="s">
        <v>400</v>
      </c>
      <c r="E128" s="22" t="s">
        <v>412</v>
      </c>
      <c r="F128" s="23" t="s">
        <v>415</v>
      </c>
      <c r="G128" s="24">
        <v>1674000</v>
      </c>
      <c r="H128" s="25">
        <v>1659000</v>
      </c>
      <c r="I128" s="35" t="s">
        <v>52</v>
      </c>
      <c r="J128" s="36"/>
      <c r="K128" s="37"/>
      <c r="L128" s="38"/>
      <c r="M128" s="27" t="s">
        <v>52</v>
      </c>
      <c r="N128" s="28" t="s">
        <v>52</v>
      </c>
      <c r="O128" s="28" t="s">
        <v>53</v>
      </c>
      <c r="P128" s="29" t="s">
        <v>54</v>
      </c>
      <c r="Q128" s="30">
        <v>1659000</v>
      </c>
      <c r="R128" s="30">
        <v>1659000</v>
      </c>
      <c r="S128" s="30">
        <v>15000</v>
      </c>
      <c r="T128" s="30">
        <v>0</v>
      </c>
      <c r="U128" s="30">
        <v>0</v>
      </c>
      <c r="V128" s="31">
        <v>0</v>
      </c>
      <c r="W128" s="32" t="s">
        <v>44</v>
      </c>
      <c r="X128" s="33" t="s">
        <v>105</v>
      </c>
      <c r="Y128" s="34" t="s">
        <v>106</v>
      </c>
      <c r="Z128" s="34" t="s">
        <v>55</v>
      </c>
    </row>
    <row r="129" spans="1:26" ht="288" hidden="1" x14ac:dyDescent="0.2">
      <c r="A129" s="20">
        <f>SUBTOTAL(3,$B$7:B129)</f>
        <v>3</v>
      </c>
      <c r="B129" s="21" t="s">
        <v>416</v>
      </c>
      <c r="C129" s="22" t="s">
        <v>37</v>
      </c>
      <c r="D129" s="22" t="s">
        <v>417</v>
      </c>
      <c r="E129" s="22" t="s">
        <v>418</v>
      </c>
      <c r="F129" s="23" t="s">
        <v>419</v>
      </c>
      <c r="G129" s="24">
        <v>9964000</v>
      </c>
      <c r="H129" s="25">
        <v>9105000</v>
      </c>
      <c r="I129" s="35" t="s">
        <v>52</v>
      </c>
      <c r="J129" s="36"/>
      <c r="K129" s="37"/>
      <c r="L129" s="38"/>
      <c r="M129" s="27" t="s">
        <v>52</v>
      </c>
      <c r="N129" s="28" t="s">
        <v>52</v>
      </c>
      <c r="O129" s="28" t="s">
        <v>53</v>
      </c>
      <c r="P129" s="29" t="s">
        <v>54</v>
      </c>
      <c r="Q129" s="30">
        <v>9105000</v>
      </c>
      <c r="R129" s="30">
        <v>9105000</v>
      </c>
      <c r="S129" s="30">
        <v>859000</v>
      </c>
      <c r="T129" s="30">
        <v>0</v>
      </c>
      <c r="U129" s="30">
        <v>0</v>
      </c>
      <c r="V129" s="31">
        <v>0</v>
      </c>
      <c r="W129" s="32" t="s">
        <v>44</v>
      </c>
      <c r="X129" s="33" t="s">
        <v>45</v>
      </c>
      <c r="Y129" s="34" t="s">
        <v>46</v>
      </c>
      <c r="Z129" s="34" t="s">
        <v>55</v>
      </c>
    </row>
    <row r="130" spans="1:26" ht="336" hidden="1" x14ac:dyDescent="0.2">
      <c r="A130" s="20">
        <f>SUBTOTAL(3,$B$7:B130)</f>
        <v>3</v>
      </c>
      <c r="B130" s="21" t="s">
        <v>420</v>
      </c>
      <c r="C130" s="22" t="s">
        <v>37</v>
      </c>
      <c r="D130" s="22" t="s">
        <v>417</v>
      </c>
      <c r="E130" s="22" t="s">
        <v>421</v>
      </c>
      <c r="F130" s="23" t="s">
        <v>422</v>
      </c>
      <c r="G130" s="24">
        <v>5942200</v>
      </c>
      <c r="H130" s="25">
        <v>5360000</v>
      </c>
      <c r="I130" s="35" t="s">
        <v>52</v>
      </c>
      <c r="J130" s="36"/>
      <c r="K130" s="37"/>
      <c r="L130" s="38"/>
      <c r="M130" s="27" t="s">
        <v>52</v>
      </c>
      <c r="N130" s="28" t="s">
        <v>52</v>
      </c>
      <c r="O130" s="28" t="s">
        <v>53</v>
      </c>
      <c r="P130" s="29" t="s">
        <v>54</v>
      </c>
      <c r="Q130" s="30">
        <v>5360000</v>
      </c>
      <c r="R130" s="30">
        <v>5360000</v>
      </c>
      <c r="S130" s="30">
        <v>582200</v>
      </c>
      <c r="T130" s="30">
        <v>0</v>
      </c>
      <c r="U130" s="30">
        <v>0</v>
      </c>
      <c r="V130" s="31">
        <v>0</v>
      </c>
      <c r="W130" s="32" t="s">
        <v>44</v>
      </c>
      <c r="X130" s="33" t="s">
        <v>45</v>
      </c>
      <c r="Y130" s="34" t="s">
        <v>46</v>
      </c>
      <c r="Z130" s="34" t="s">
        <v>55</v>
      </c>
    </row>
    <row r="131" spans="1:26" ht="192" x14ac:dyDescent="0.2">
      <c r="A131" s="20">
        <f>SUBTOTAL(3,$B$7:B131)</f>
        <v>4</v>
      </c>
      <c r="B131" s="21" t="s">
        <v>423</v>
      </c>
      <c r="C131" s="22" t="s">
        <v>37</v>
      </c>
      <c r="D131" s="22" t="s">
        <v>417</v>
      </c>
      <c r="E131" s="22" t="s">
        <v>421</v>
      </c>
      <c r="F131" s="23" t="s">
        <v>424</v>
      </c>
      <c r="G131" s="24">
        <v>1759000</v>
      </c>
      <c r="H131" s="25">
        <v>1759000</v>
      </c>
      <c r="I131" s="26" t="s">
        <v>193</v>
      </c>
      <c r="J131" s="39"/>
      <c r="K131" s="40"/>
      <c r="L131" s="41"/>
      <c r="M131" s="27" t="s">
        <v>193</v>
      </c>
      <c r="N131" s="28" t="s">
        <v>193</v>
      </c>
      <c r="O131" s="28" t="s">
        <v>194</v>
      </c>
      <c r="P131" s="29" t="s">
        <v>43</v>
      </c>
      <c r="Q131" s="30">
        <v>0</v>
      </c>
      <c r="R131" s="30">
        <v>0</v>
      </c>
      <c r="S131" s="30">
        <v>0</v>
      </c>
      <c r="T131" s="30">
        <v>0</v>
      </c>
      <c r="U131" s="30">
        <v>0</v>
      </c>
      <c r="V131" s="31">
        <v>1759000</v>
      </c>
      <c r="W131" s="32" t="s">
        <v>44</v>
      </c>
      <c r="X131" s="33" t="s">
        <v>141</v>
      </c>
      <c r="Y131" s="34" t="s">
        <v>142</v>
      </c>
      <c r="Z131" s="34" t="s">
        <v>73</v>
      </c>
    </row>
    <row r="132" spans="1:26" ht="264" hidden="1" x14ac:dyDescent="0.2">
      <c r="A132" s="20">
        <f>SUBTOTAL(3,$B$7:B132)</f>
        <v>4</v>
      </c>
      <c r="B132" s="21" t="s">
        <v>425</v>
      </c>
      <c r="C132" s="22" t="s">
        <v>37</v>
      </c>
      <c r="D132" s="22" t="s">
        <v>417</v>
      </c>
      <c r="E132" s="22" t="s">
        <v>426</v>
      </c>
      <c r="F132" s="23" t="s">
        <v>427</v>
      </c>
      <c r="G132" s="24">
        <v>3752000</v>
      </c>
      <c r="H132" s="25">
        <v>2083760.75</v>
      </c>
      <c r="I132" s="35" t="s">
        <v>59</v>
      </c>
      <c r="J132" s="36"/>
      <c r="K132" s="37"/>
      <c r="L132" s="38"/>
      <c r="M132" s="27" t="s">
        <v>59</v>
      </c>
      <c r="N132" s="28" t="s">
        <v>52</v>
      </c>
      <c r="O132" s="28" t="s">
        <v>53</v>
      </c>
      <c r="P132" s="29" t="s">
        <v>54</v>
      </c>
      <c r="Q132" s="30">
        <v>2083760.75</v>
      </c>
      <c r="R132" s="30">
        <v>2083760.75</v>
      </c>
      <c r="S132" s="30">
        <v>774239.25</v>
      </c>
      <c r="T132" s="30">
        <v>0</v>
      </c>
      <c r="U132" s="30">
        <v>894000</v>
      </c>
      <c r="V132" s="31">
        <v>0</v>
      </c>
      <c r="W132" s="32" t="s">
        <v>44</v>
      </c>
      <c r="X132" s="33" t="s">
        <v>45</v>
      </c>
      <c r="Y132" s="34" t="s">
        <v>46</v>
      </c>
      <c r="Z132" s="34" t="s">
        <v>55</v>
      </c>
    </row>
    <row r="133" spans="1:26" ht="192" hidden="1" x14ac:dyDescent="0.2">
      <c r="A133" s="20">
        <f>SUBTOTAL(3,$B$7:B133)</f>
        <v>4</v>
      </c>
      <c r="B133" s="21" t="s">
        <v>428</v>
      </c>
      <c r="C133" s="22" t="s">
        <v>37</v>
      </c>
      <c r="D133" s="22" t="s">
        <v>429</v>
      </c>
      <c r="E133" s="22" t="s">
        <v>430</v>
      </c>
      <c r="F133" s="23" t="s">
        <v>431</v>
      </c>
      <c r="G133" s="24">
        <v>6133000</v>
      </c>
      <c r="H133" s="25">
        <v>6130000</v>
      </c>
      <c r="I133" s="35" t="s">
        <v>52</v>
      </c>
      <c r="J133" s="36"/>
      <c r="K133" s="37"/>
      <c r="L133" s="38"/>
      <c r="M133" s="27" t="s">
        <v>52</v>
      </c>
      <c r="N133" s="28" t="s">
        <v>52</v>
      </c>
      <c r="O133" s="28" t="s">
        <v>53</v>
      </c>
      <c r="P133" s="29" t="s">
        <v>54</v>
      </c>
      <c r="Q133" s="30">
        <v>6130000</v>
      </c>
      <c r="R133" s="30">
        <v>6130000</v>
      </c>
      <c r="S133" s="30">
        <v>3000</v>
      </c>
      <c r="T133" s="30">
        <v>0</v>
      </c>
      <c r="U133" s="30">
        <v>0</v>
      </c>
      <c r="V133" s="31">
        <v>0</v>
      </c>
      <c r="W133" s="32" t="s">
        <v>44</v>
      </c>
      <c r="X133" s="33" t="s">
        <v>45</v>
      </c>
      <c r="Y133" s="34" t="s">
        <v>46</v>
      </c>
      <c r="Z133" s="34" t="s">
        <v>55</v>
      </c>
    </row>
    <row r="134" spans="1:26" ht="360" x14ac:dyDescent="0.2">
      <c r="A134" s="20">
        <f>SUBTOTAL(3,$B$7:B134)</f>
        <v>5</v>
      </c>
      <c r="B134" s="21" t="s">
        <v>432</v>
      </c>
      <c r="C134" s="22" t="s">
        <v>37</v>
      </c>
      <c r="D134" s="22" t="s">
        <v>429</v>
      </c>
      <c r="E134" s="22" t="s">
        <v>433</v>
      </c>
      <c r="F134" s="23" t="s">
        <v>434</v>
      </c>
      <c r="G134" s="24">
        <v>5860000</v>
      </c>
      <c r="H134" s="25">
        <v>5860000</v>
      </c>
      <c r="I134" s="26" t="s">
        <v>71</v>
      </c>
      <c r="J134" s="39"/>
      <c r="K134" s="40"/>
      <c r="L134" s="41"/>
      <c r="M134" s="27" t="s">
        <v>71</v>
      </c>
      <c r="N134" s="28" t="s">
        <v>71</v>
      </c>
      <c r="O134" s="28" t="s">
        <v>72</v>
      </c>
      <c r="P134" s="29" t="s">
        <v>43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V134" s="31">
        <v>5860000</v>
      </c>
      <c r="W134" s="32" t="s">
        <v>44</v>
      </c>
      <c r="X134" s="33" t="s">
        <v>45</v>
      </c>
      <c r="Y134" s="34" t="s">
        <v>46</v>
      </c>
      <c r="Z134" s="34" t="s">
        <v>73</v>
      </c>
    </row>
    <row r="135" spans="1:26" ht="336" hidden="1" x14ac:dyDescent="0.2">
      <c r="A135" s="20">
        <f>SUBTOTAL(3,$B$7:B135)</f>
        <v>5</v>
      </c>
      <c r="B135" s="21" t="s">
        <v>435</v>
      </c>
      <c r="C135" s="22" t="s">
        <v>37</v>
      </c>
      <c r="D135" s="22" t="s">
        <v>429</v>
      </c>
      <c r="E135" s="22" t="s">
        <v>433</v>
      </c>
      <c r="F135" s="23" t="s">
        <v>436</v>
      </c>
      <c r="G135" s="24">
        <v>1722000</v>
      </c>
      <c r="H135" s="25">
        <v>1205400</v>
      </c>
      <c r="I135" s="35" t="s">
        <v>52</v>
      </c>
      <c r="J135" s="36"/>
      <c r="K135" s="37"/>
      <c r="L135" s="38"/>
      <c r="M135" s="27" t="s">
        <v>52</v>
      </c>
      <c r="N135" s="28" t="s">
        <v>52</v>
      </c>
      <c r="O135" s="28" t="s">
        <v>53</v>
      </c>
      <c r="P135" s="29" t="s">
        <v>54</v>
      </c>
      <c r="Q135" s="30">
        <v>1205400</v>
      </c>
      <c r="R135" s="30">
        <v>1205400</v>
      </c>
      <c r="S135" s="30">
        <v>516600</v>
      </c>
      <c r="T135" s="30">
        <v>0</v>
      </c>
      <c r="U135" s="30">
        <v>0</v>
      </c>
      <c r="V135" s="31">
        <v>0</v>
      </c>
      <c r="W135" s="32" t="s">
        <v>44</v>
      </c>
      <c r="X135" s="33" t="s">
        <v>45</v>
      </c>
      <c r="Y135" s="34" t="s">
        <v>46</v>
      </c>
      <c r="Z135" s="34" t="s">
        <v>55</v>
      </c>
    </row>
    <row r="136" spans="1:26" ht="240" hidden="1" x14ac:dyDescent="0.2">
      <c r="A136" s="20">
        <f>SUBTOTAL(3,$B$7:B136)</f>
        <v>5</v>
      </c>
      <c r="B136" s="21" t="s">
        <v>437</v>
      </c>
      <c r="C136" s="22" t="s">
        <v>37</v>
      </c>
      <c r="D136" s="22" t="s">
        <v>429</v>
      </c>
      <c r="E136" s="22" t="s">
        <v>433</v>
      </c>
      <c r="F136" s="23" t="s">
        <v>438</v>
      </c>
      <c r="G136" s="24">
        <v>1485000</v>
      </c>
      <c r="H136" s="25">
        <v>1039000</v>
      </c>
      <c r="I136" s="35" t="s">
        <v>52</v>
      </c>
      <c r="J136" s="36"/>
      <c r="K136" s="37"/>
      <c r="L136" s="38"/>
      <c r="M136" s="27" t="s">
        <v>52</v>
      </c>
      <c r="N136" s="28" t="s">
        <v>52</v>
      </c>
      <c r="O136" s="28" t="s">
        <v>53</v>
      </c>
      <c r="P136" s="29" t="s">
        <v>54</v>
      </c>
      <c r="Q136" s="30">
        <v>1039000</v>
      </c>
      <c r="R136" s="30">
        <v>1039000</v>
      </c>
      <c r="S136" s="30">
        <v>446000</v>
      </c>
      <c r="T136" s="30">
        <v>0</v>
      </c>
      <c r="U136" s="30">
        <v>0</v>
      </c>
      <c r="V136" s="31">
        <v>0</v>
      </c>
      <c r="W136" s="32" t="s">
        <v>44</v>
      </c>
      <c r="X136" s="33" t="s">
        <v>45</v>
      </c>
      <c r="Y136" s="34" t="s">
        <v>46</v>
      </c>
      <c r="Z136" s="34" t="s">
        <v>55</v>
      </c>
    </row>
    <row r="137" spans="1:26" ht="240" hidden="1" x14ac:dyDescent="0.2">
      <c r="A137" s="20">
        <f>SUBTOTAL(3,$B$7:B137)</f>
        <v>5</v>
      </c>
      <c r="B137" s="21" t="s">
        <v>439</v>
      </c>
      <c r="C137" s="22" t="s">
        <v>37</v>
      </c>
      <c r="D137" s="22" t="s">
        <v>440</v>
      </c>
      <c r="E137" s="22" t="s">
        <v>441</v>
      </c>
      <c r="F137" s="23" t="s">
        <v>442</v>
      </c>
      <c r="G137" s="24">
        <v>2272000</v>
      </c>
      <c r="H137" s="25">
        <v>1348000</v>
      </c>
      <c r="I137" s="35" t="s">
        <v>59</v>
      </c>
      <c r="J137" s="36"/>
      <c r="K137" s="37"/>
      <c r="L137" s="38"/>
      <c r="M137" s="27" t="s">
        <v>59</v>
      </c>
      <c r="N137" s="28" t="s">
        <v>52</v>
      </c>
      <c r="O137" s="28" t="s">
        <v>53</v>
      </c>
      <c r="P137" s="29" t="s">
        <v>54</v>
      </c>
      <c r="Q137" s="30">
        <v>1348000</v>
      </c>
      <c r="R137" s="30">
        <v>1348000</v>
      </c>
      <c r="S137" s="30">
        <v>0</v>
      </c>
      <c r="T137" s="30">
        <v>0</v>
      </c>
      <c r="U137" s="30">
        <v>924000</v>
      </c>
      <c r="V137" s="31">
        <v>0</v>
      </c>
      <c r="W137" s="32" t="s">
        <v>44</v>
      </c>
      <c r="X137" s="33" t="s">
        <v>45</v>
      </c>
      <c r="Y137" s="34" t="s">
        <v>46</v>
      </c>
      <c r="Z137" s="34" t="s">
        <v>73</v>
      </c>
    </row>
    <row r="138" spans="1:26" ht="288" hidden="1" x14ac:dyDescent="0.2">
      <c r="A138" s="20">
        <f>SUBTOTAL(3,$B$7:B138)</f>
        <v>5</v>
      </c>
      <c r="B138" s="21" t="s">
        <v>443</v>
      </c>
      <c r="C138" s="22" t="s">
        <v>37</v>
      </c>
      <c r="D138" s="22" t="s">
        <v>440</v>
      </c>
      <c r="E138" s="22" t="s">
        <v>444</v>
      </c>
      <c r="F138" s="23" t="s">
        <v>445</v>
      </c>
      <c r="G138" s="24">
        <v>9900000</v>
      </c>
      <c r="H138" s="25">
        <v>9900000</v>
      </c>
      <c r="I138" s="35" t="s">
        <v>52</v>
      </c>
      <c r="J138" s="36"/>
      <c r="K138" s="37"/>
      <c r="L138" s="38"/>
      <c r="M138" s="27" t="s">
        <v>52</v>
      </c>
      <c r="N138" s="28" t="s">
        <v>52</v>
      </c>
      <c r="O138" s="28" t="s">
        <v>53</v>
      </c>
      <c r="P138" s="29" t="s">
        <v>54</v>
      </c>
      <c r="Q138" s="30">
        <v>9890000</v>
      </c>
      <c r="R138" s="30">
        <v>0</v>
      </c>
      <c r="S138" s="30">
        <v>0</v>
      </c>
      <c r="T138" s="30">
        <v>0</v>
      </c>
      <c r="U138" s="30">
        <v>0</v>
      </c>
      <c r="V138" s="31">
        <v>10000</v>
      </c>
      <c r="W138" s="32" t="s">
        <v>44</v>
      </c>
      <c r="X138" s="33" t="s">
        <v>45</v>
      </c>
      <c r="Y138" s="34" t="s">
        <v>46</v>
      </c>
      <c r="Z138" s="34" t="s">
        <v>73</v>
      </c>
    </row>
    <row r="139" spans="1:26" ht="240" hidden="1" x14ac:dyDescent="0.2">
      <c r="A139" s="20">
        <f>SUBTOTAL(3,$B$7:B139)</f>
        <v>5</v>
      </c>
      <c r="B139" s="21" t="s">
        <v>446</v>
      </c>
      <c r="C139" s="22" t="s">
        <v>37</v>
      </c>
      <c r="D139" s="22" t="s">
        <v>440</v>
      </c>
      <c r="E139" s="22" t="s">
        <v>447</v>
      </c>
      <c r="F139" s="23" t="s">
        <v>448</v>
      </c>
      <c r="G139" s="24">
        <v>3833000</v>
      </c>
      <c r="H139" s="25">
        <v>2174500</v>
      </c>
      <c r="I139" s="35" t="s">
        <v>52</v>
      </c>
      <c r="J139" s="36"/>
      <c r="K139" s="37"/>
      <c r="L139" s="38"/>
      <c r="M139" s="27" t="s">
        <v>52</v>
      </c>
      <c r="N139" s="28" t="s">
        <v>52</v>
      </c>
      <c r="O139" s="28" t="s">
        <v>53</v>
      </c>
      <c r="P139" s="29" t="s">
        <v>54</v>
      </c>
      <c r="Q139" s="30">
        <v>2174500</v>
      </c>
      <c r="R139" s="30">
        <v>434900</v>
      </c>
      <c r="S139" s="30">
        <v>1658500</v>
      </c>
      <c r="T139" s="30">
        <v>0</v>
      </c>
      <c r="U139" s="30">
        <v>0</v>
      </c>
      <c r="V139" s="31">
        <v>0</v>
      </c>
      <c r="W139" s="32" t="s">
        <v>44</v>
      </c>
      <c r="X139" s="33" t="s">
        <v>45</v>
      </c>
      <c r="Y139" s="34" t="s">
        <v>46</v>
      </c>
      <c r="Z139" s="34" t="s">
        <v>55</v>
      </c>
    </row>
    <row r="140" spans="1:26" ht="240" hidden="1" x14ac:dyDescent="0.2">
      <c r="A140" s="20">
        <f>SUBTOTAL(3,$B$7:B140)</f>
        <v>5</v>
      </c>
      <c r="B140" s="21" t="s">
        <v>449</v>
      </c>
      <c r="C140" s="22" t="s">
        <v>37</v>
      </c>
      <c r="D140" s="22" t="s">
        <v>440</v>
      </c>
      <c r="E140" s="22" t="s">
        <v>447</v>
      </c>
      <c r="F140" s="23" t="s">
        <v>450</v>
      </c>
      <c r="G140" s="24">
        <v>6905000</v>
      </c>
      <c r="H140" s="25">
        <v>5808700</v>
      </c>
      <c r="I140" s="35" t="s">
        <v>52</v>
      </c>
      <c r="J140" s="36"/>
      <c r="K140" s="37"/>
      <c r="L140" s="38"/>
      <c r="M140" s="27" t="s">
        <v>52</v>
      </c>
      <c r="N140" s="28" t="s">
        <v>52</v>
      </c>
      <c r="O140" s="28" t="s">
        <v>53</v>
      </c>
      <c r="P140" s="29" t="s">
        <v>54</v>
      </c>
      <c r="Q140" s="30">
        <v>5808700</v>
      </c>
      <c r="R140" s="30">
        <v>0</v>
      </c>
      <c r="S140" s="30">
        <v>1096300</v>
      </c>
      <c r="T140" s="30">
        <v>0</v>
      </c>
      <c r="U140" s="30">
        <v>0</v>
      </c>
      <c r="V140" s="31">
        <v>0</v>
      </c>
      <c r="W140" s="32" t="s">
        <v>44</v>
      </c>
      <c r="X140" s="33" t="s">
        <v>45</v>
      </c>
      <c r="Y140" s="34" t="s">
        <v>46</v>
      </c>
      <c r="Z140" s="34" t="s">
        <v>55</v>
      </c>
    </row>
    <row r="141" spans="1:26" ht="264" hidden="1" x14ac:dyDescent="0.2">
      <c r="A141" s="20">
        <f>SUBTOTAL(3,$B$7:B141)</f>
        <v>5</v>
      </c>
      <c r="B141" s="21" t="s">
        <v>451</v>
      </c>
      <c r="C141" s="22" t="s">
        <v>37</v>
      </c>
      <c r="D141" s="22" t="s">
        <v>440</v>
      </c>
      <c r="E141" s="22" t="s">
        <v>452</v>
      </c>
      <c r="F141" s="23" t="s">
        <v>453</v>
      </c>
      <c r="G141" s="24">
        <v>9493000</v>
      </c>
      <c r="H141" s="25">
        <v>9490000</v>
      </c>
      <c r="I141" s="35" t="s">
        <v>52</v>
      </c>
      <c r="J141" s="36"/>
      <c r="K141" s="37"/>
      <c r="L141" s="38"/>
      <c r="M141" s="27" t="s">
        <v>52</v>
      </c>
      <c r="N141" s="28" t="s">
        <v>52</v>
      </c>
      <c r="O141" s="28" t="s">
        <v>53</v>
      </c>
      <c r="P141" s="29" t="s">
        <v>54</v>
      </c>
      <c r="Q141" s="30">
        <v>9490000</v>
      </c>
      <c r="R141" s="30">
        <v>0</v>
      </c>
      <c r="S141" s="30">
        <v>3000</v>
      </c>
      <c r="T141" s="30">
        <v>0</v>
      </c>
      <c r="U141" s="30">
        <v>0</v>
      </c>
      <c r="V141" s="31">
        <v>0</v>
      </c>
      <c r="W141" s="32" t="s">
        <v>44</v>
      </c>
      <c r="X141" s="33" t="s">
        <v>45</v>
      </c>
      <c r="Y141" s="34" t="s">
        <v>46</v>
      </c>
      <c r="Z141" s="34" t="s">
        <v>55</v>
      </c>
    </row>
    <row r="142" spans="1:26" ht="168" hidden="1" x14ac:dyDescent="0.2">
      <c r="A142" s="20">
        <f>SUBTOTAL(3,$B$7:B142)</f>
        <v>5</v>
      </c>
      <c r="B142" s="21" t="s">
        <v>454</v>
      </c>
      <c r="C142" s="22" t="s">
        <v>37</v>
      </c>
      <c r="D142" s="22" t="s">
        <v>440</v>
      </c>
      <c r="E142" s="22" t="s">
        <v>455</v>
      </c>
      <c r="F142" s="23" t="s">
        <v>456</v>
      </c>
      <c r="G142" s="24">
        <v>1599000</v>
      </c>
      <c r="H142" s="25">
        <v>980000</v>
      </c>
      <c r="I142" s="35" t="s">
        <v>52</v>
      </c>
      <c r="J142" s="36"/>
      <c r="K142" s="37"/>
      <c r="L142" s="38"/>
      <c r="M142" s="27" t="s">
        <v>52</v>
      </c>
      <c r="N142" s="28" t="s">
        <v>52</v>
      </c>
      <c r="O142" s="28" t="s">
        <v>53</v>
      </c>
      <c r="P142" s="29" t="s">
        <v>54</v>
      </c>
      <c r="Q142" s="30">
        <v>980000</v>
      </c>
      <c r="R142" s="30">
        <v>0</v>
      </c>
      <c r="S142" s="30">
        <v>619000</v>
      </c>
      <c r="T142" s="30">
        <v>0</v>
      </c>
      <c r="U142" s="30">
        <v>0</v>
      </c>
      <c r="V142" s="31">
        <v>0</v>
      </c>
      <c r="W142" s="32" t="s">
        <v>44</v>
      </c>
      <c r="X142" s="33" t="s">
        <v>105</v>
      </c>
      <c r="Y142" s="34" t="s">
        <v>106</v>
      </c>
      <c r="Z142" s="34" t="s">
        <v>55</v>
      </c>
    </row>
    <row r="143" spans="1:26" ht="168" hidden="1" x14ac:dyDescent="0.2">
      <c r="A143" s="20">
        <f>SUBTOTAL(3,$B$7:B143)</f>
        <v>5</v>
      </c>
      <c r="B143" s="21" t="s">
        <v>457</v>
      </c>
      <c r="C143" s="22" t="s">
        <v>37</v>
      </c>
      <c r="D143" s="22" t="s">
        <v>440</v>
      </c>
      <c r="E143" s="22" t="s">
        <v>455</v>
      </c>
      <c r="F143" s="23" t="s">
        <v>458</v>
      </c>
      <c r="G143" s="24">
        <v>1559000</v>
      </c>
      <c r="H143" s="25">
        <v>980000</v>
      </c>
      <c r="I143" s="35" t="s">
        <v>52</v>
      </c>
      <c r="J143" s="36"/>
      <c r="K143" s="37"/>
      <c r="L143" s="38"/>
      <c r="M143" s="27" t="s">
        <v>52</v>
      </c>
      <c r="N143" s="28" t="s">
        <v>52</v>
      </c>
      <c r="O143" s="28" t="s">
        <v>53</v>
      </c>
      <c r="P143" s="29" t="s">
        <v>54</v>
      </c>
      <c r="Q143" s="30">
        <v>980000</v>
      </c>
      <c r="R143" s="30">
        <v>0</v>
      </c>
      <c r="S143" s="30">
        <v>579000</v>
      </c>
      <c r="T143" s="30">
        <v>0</v>
      </c>
      <c r="U143" s="30">
        <v>0</v>
      </c>
      <c r="V143" s="31">
        <v>0</v>
      </c>
      <c r="W143" s="32" t="s">
        <v>44</v>
      </c>
      <c r="X143" s="33" t="s">
        <v>105</v>
      </c>
      <c r="Y143" s="34" t="s">
        <v>106</v>
      </c>
      <c r="Z143" s="34" t="s">
        <v>55</v>
      </c>
    </row>
    <row r="144" spans="1:26" ht="360" hidden="1" x14ac:dyDescent="0.2">
      <c r="A144" s="20">
        <f>SUBTOTAL(3,$B$7:B144)</f>
        <v>5</v>
      </c>
      <c r="B144" s="21" t="s">
        <v>459</v>
      </c>
      <c r="C144" s="22" t="s">
        <v>37</v>
      </c>
      <c r="D144" s="22" t="s">
        <v>440</v>
      </c>
      <c r="E144" s="22" t="s">
        <v>460</v>
      </c>
      <c r="F144" s="23" t="s">
        <v>461</v>
      </c>
      <c r="G144" s="24">
        <v>7608000</v>
      </c>
      <c r="H144" s="25">
        <v>5249520.75</v>
      </c>
      <c r="I144" s="35" t="s">
        <v>52</v>
      </c>
      <c r="J144" s="36"/>
      <c r="K144" s="37"/>
      <c r="L144" s="38"/>
      <c r="M144" s="27" t="s">
        <v>52</v>
      </c>
      <c r="N144" s="28" t="s">
        <v>52</v>
      </c>
      <c r="O144" s="28" t="s">
        <v>91</v>
      </c>
      <c r="P144" s="29" t="s">
        <v>54</v>
      </c>
      <c r="Q144" s="30">
        <v>5249520.75</v>
      </c>
      <c r="R144" s="30">
        <v>0</v>
      </c>
      <c r="S144" s="30">
        <v>2358479.25</v>
      </c>
      <c r="T144" s="30">
        <v>0</v>
      </c>
      <c r="U144" s="30">
        <v>0</v>
      </c>
      <c r="V144" s="31">
        <v>0</v>
      </c>
      <c r="W144" s="32" t="s">
        <v>44</v>
      </c>
      <c r="X144" s="33" t="s">
        <v>45</v>
      </c>
      <c r="Y144" s="34" t="s">
        <v>46</v>
      </c>
      <c r="Z144" s="34" t="s">
        <v>55</v>
      </c>
    </row>
    <row r="145" spans="1:26" ht="312" hidden="1" x14ac:dyDescent="0.2">
      <c r="A145" s="20">
        <f>SUBTOTAL(3,$B$7:B145)</f>
        <v>5</v>
      </c>
      <c r="B145" s="21" t="s">
        <v>462</v>
      </c>
      <c r="C145" s="22" t="s">
        <v>37</v>
      </c>
      <c r="D145" s="22" t="s">
        <v>440</v>
      </c>
      <c r="E145" s="22" t="s">
        <v>463</v>
      </c>
      <c r="F145" s="23" t="s">
        <v>464</v>
      </c>
      <c r="G145" s="24">
        <v>9933200</v>
      </c>
      <c r="H145" s="25">
        <v>5644500</v>
      </c>
      <c r="I145" s="35" t="s">
        <v>52</v>
      </c>
      <c r="J145" s="36"/>
      <c r="K145" s="37"/>
      <c r="L145" s="38"/>
      <c r="M145" s="27" t="s">
        <v>52</v>
      </c>
      <c r="N145" s="28" t="s">
        <v>52</v>
      </c>
      <c r="O145" s="28" t="s">
        <v>53</v>
      </c>
      <c r="P145" s="29" t="s">
        <v>54</v>
      </c>
      <c r="Q145" s="30">
        <v>5644500</v>
      </c>
      <c r="R145" s="30">
        <v>0</v>
      </c>
      <c r="S145" s="30">
        <v>4288700</v>
      </c>
      <c r="T145" s="30">
        <v>0</v>
      </c>
      <c r="U145" s="30">
        <v>0</v>
      </c>
      <c r="V145" s="31">
        <v>0</v>
      </c>
      <c r="W145" s="32" t="s">
        <v>44</v>
      </c>
      <c r="X145" s="33" t="s">
        <v>45</v>
      </c>
      <c r="Y145" s="34" t="s">
        <v>46</v>
      </c>
      <c r="Z145" s="34" t="s">
        <v>55</v>
      </c>
    </row>
    <row r="146" spans="1:26" ht="216" hidden="1" x14ac:dyDescent="0.2">
      <c r="A146" s="20">
        <f>SUBTOTAL(3,$B$7:B146)</f>
        <v>5</v>
      </c>
      <c r="B146" s="21" t="s">
        <v>465</v>
      </c>
      <c r="C146" s="22" t="s">
        <v>37</v>
      </c>
      <c r="D146" s="22" t="s">
        <v>440</v>
      </c>
      <c r="E146" s="22" t="s">
        <v>466</v>
      </c>
      <c r="F146" s="23" t="s">
        <v>467</v>
      </c>
      <c r="G146" s="24">
        <v>2702000</v>
      </c>
      <c r="H146" s="25">
        <v>2702000</v>
      </c>
      <c r="I146" s="35" t="s">
        <v>52</v>
      </c>
      <c r="J146" s="36"/>
      <c r="K146" s="37"/>
      <c r="L146" s="38"/>
      <c r="M146" s="27" t="s">
        <v>52</v>
      </c>
      <c r="N146" s="28" t="s">
        <v>52</v>
      </c>
      <c r="O146" s="28" t="s">
        <v>91</v>
      </c>
      <c r="P146" s="29" t="s">
        <v>54</v>
      </c>
      <c r="Q146" s="30">
        <v>2480000</v>
      </c>
      <c r="R146" s="30">
        <v>0</v>
      </c>
      <c r="S146" s="30">
        <v>0</v>
      </c>
      <c r="T146" s="30">
        <v>0</v>
      </c>
      <c r="U146" s="30">
        <v>0</v>
      </c>
      <c r="V146" s="31">
        <v>222000</v>
      </c>
      <c r="W146" s="32" t="s">
        <v>44</v>
      </c>
      <c r="X146" s="33" t="s">
        <v>195</v>
      </c>
      <c r="Y146" s="34" t="s">
        <v>196</v>
      </c>
      <c r="Z146" s="34" t="s">
        <v>73</v>
      </c>
    </row>
    <row r="147" spans="1:26" ht="216" x14ac:dyDescent="0.2">
      <c r="A147" s="20">
        <f>SUBTOTAL(3,$B$7:B147)</f>
        <v>6</v>
      </c>
      <c r="B147" s="21" t="s">
        <v>468</v>
      </c>
      <c r="C147" s="22" t="s">
        <v>37</v>
      </c>
      <c r="D147" s="22" t="s">
        <v>440</v>
      </c>
      <c r="E147" s="22" t="s">
        <v>466</v>
      </c>
      <c r="F147" s="23" t="s">
        <v>469</v>
      </c>
      <c r="G147" s="24">
        <v>2643000</v>
      </c>
      <c r="H147" s="25">
        <v>2643000</v>
      </c>
      <c r="I147" s="26" t="s">
        <v>193</v>
      </c>
      <c r="J147" s="39"/>
      <c r="K147" s="40"/>
      <c r="L147" s="41"/>
      <c r="M147" s="27" t="s">
        <v>193</v>
      </c>
      <c r="N147" s="28" t="s">
        <v>193</v>
      </c>
      <c r="O147" s="28" t="s">
        <v>194</v>
      </c>
      <c r="P147" s="29" t="s">
        <v>43</v>
      </c>
      <c r="Q147" s="30">
        <v>0</v>
      </c>
      <c r="R147" s="30">
        <v>0</v>
      </c>
      <c r="S147" s="30">
        <v>0</v>
      </c>
      <c r="T147" s="30">
        <v>0</v>
      </c>
      <c r="U147" s="30">
        <v>0</v>
      </c>
      <c r="V147" s="31">
        <v>2643000</v>
      </c>
      <c r="W147" s="32" t="s">
        <v>44</v>
      </c>
      <c r="X147" s="33" t="s">
        <v>128</v>
      </c>
      <c r="Y147" s="34" t="s">
        <v>129</v>
      </c>
      <c r="Z147" s="34" t="s">
        <v>73</v>
      </c>
    </row>
    <row r="148" spans="1:26" ht="288" hidden="1" x14ac:dyDescent="0.2">
      <c r="A148" s="20">
        <f>SUBTOTAL(3,$B$7:B148)</f>
        <v>6</v>
      </c>
      <c r="B148" s="21" t="s">
        <v>470</v>
      </c>
      <c r="C148" s="22" t="s">
        <v>37</v>
      </c>
      <c r="D148" s="22" t="s">
        <v>471</v>
      </c>
      <c r="E148" s="22" t="s">
        <v>472</v>
      </c>
      <c r="F148" s="23" t="s">
        <v>473</v>
      </c>
      <c r="G148" s="24">
        <v>1306000</v>
      </c>
      <c r="H148" s="25">
        <v>822000</v>
      </c>
      <c r="I148" s="35" t="s">
        <v>52</v>
      </c>
      <c r="J148" s="36"/>
      <c r="K148" s="37"/>
      <c r="L148" s="38"/>
      <c r="M148" s="27" t="s">
        <v>52</v>
      </c>
      <c r="N148" s="28" t="s">
        <v>52</v>
      </c>
      <c r="O148" s="28" t="s">
        <v>53</v>
      </c>
      <c r="P148" s="29" t="s">
        <v>54</v>
      </c>
      <c r="Q148" s="30">
        <v>822000</v>
      </c>
      <c r="R148" s="30">
        <v>822000</v>
      </c>
      <c r="S148" s="30">
        <v>484000</v>
      </c>
      <c r="T148" s="30">
        <v>0</v>
      </c>
      <c r="U148" s="30">
        <v>0</v>
      </c>
      <c r="V148" s="31">
        <v>0</v>
      </c>
      <c r="W148" s="32" t="s">
        <v>44</v>
      </c>
      <c r="X148" s="33" t="s">
        <v>45</v>
      </c>
      <c r="Y148" s="34" t="s">
        <v>46</v>
      </c>
      <c r="Z148" s="34" t="s">
        <v>55</v>
      </c>
    </row>
    <row r="149" spans="1:26" ht="288" hidden="1" x14ac:dyDescent="0.2">
      <c r="A149" s="20">
        <f>SUBTOTAL(3,$B$7:B149)</f>
        <v>6</v>
      </c>
      <c r="B149" s="21" t="s">
        <v>474</v>
      </c>
      <c r="C149" s="22" t="s">
        <v>37</v>
      </c>
      <c r="D149" s="22" t="s">
        <v>471</v>
      </c>
      <c r="E149" s="22" t="s">
        <v>472</v>
      </c>
      <c r="F149" s="23" t="s">
        <v>475</v>
      </c>
      <c r="G149" s="24">
        <v>1388000</v>
      </c>
      <c r="H149" s="25">
        <v>873000</v>
      </c>
      <c r="I149" s="35" t="s">
        <v>59</v>
      </c>
      <c r="J149" s="36"/>
      <c r="K149" s="37"/>
      <c r="L149" s="38"/>
      <c r="M149" s="27" t="s">
        <v>59</v>
      </c>
      <c r="N149" s="28" t="s">
        <v>52</v>
      </c>
      <c r="O149" s="28" t="s">
        <v>53</v>
      </c>
      <c r="P149" s="29" t="s">
        <v>54</v>
      </c>
      <c r="Q149" s="30">
        <v>873000</v>
      </c>
      <c r="R149" s="30">
        <v>873000</v>
      </c>
      <c r="S149" s="30">
        <v>18000</v>
      </c>
      <c r="T149" s="30">
        <v>0</v>
      </c>
      <c r="U149" s="30">
        <v>497000</v>
      </c>
      <c r="V149" s="31">
        <v>0</v>
      </c>
      <c r="W149" s="32" t="s">
        <v>44</v>
      </c>
      <c r="X149" s="33" t="s">
        <v>45</v>
      </c>
      <c r="Y149" s="34" t="s">
        <v>46</v>
      </c>
      <c r="Z149" s="34" t="s">
        <v>55</v>
      </c>
    </row>
    <row r="150" spans="1:26" ht="384" hidden="1" x14ac:dyDescent="0.2">
      <c r="A150" s="20">
        <f>SUBTOTAL(3,$B$7:B150)</f>
        <v>6</v>
      </c>
      <c r="B150" s="21" t="s">
        <v>476</v>
      </c>
      <c r="C150" s="22" t="s">
        <v>37</v>
      </c>
      <c r="D150" s="22" t="s">
        <v>471</v>
      </c>
      <c r="E150" s="22" t="s">
        <v>477</v>
      </c>
      <c r="F150" s="23" t="s">
        <v>478</v>
      </c>
      <c r="G150" s="24">
        <v>9939000</v>
      </c>
      <c r="H150" s="25">
        <v>9270000</v>
      </c>
      <c r="I150" s="35" t="s">
        <v>59</v>
      </c>
      <c r="J150" s="36"/>
      <c r="K150" s="37"/>
      <c r="L150" s="38"/>
      <c r="M150" s="27" t="s">
        <v>59</v>
      </c>
      <c r="N150" s="28" t="s">
        <v>52</v>
      </c>
      <c r="O150" s="28" t="s">
        <v>53</v>
      </c>
      <c r="P150" s="29" t="s">
        <v>54</v>
      </c>
      <c r="Q150" s="30">
        <v>9270000</v>
      </c>
      <c r="R150" s="30">
        <v>9270000</v>
      </c>
      <c r="S150" s="30">
        <v>178000</v>
      </c>
      <c r="T150" s="30">
        <v>0</v>
      </c>
      <c r="U150" s="30">
        <v>491000</v>
      </c>
      <c r="V150" s="31">
        <v>0</v>
      </c>
      <c r="W150" s="32" t="s">
        <v>44</v>
      </c>
      <c r="X150" s="33" t="s">
        <v>45</v>
      </c>
      <c r="Y150" s="34" t="s">
        <v>46</v>
      </c>
      <c r="Z150" s="34" t="s">
        <v>55</v>
      </c>
    </row>
    <row r="151" spans="1:26" ht="240" hidden="1" x14ac:dyDescent="0.2">
      <c r="A151" s="20">
        <f>SUBTOTAL(3,$B$7:B151)</f>
        <v>6</v>
      </c>
      <c r="B151" s="21" t="s">
        <v>479</v>
      </c>
      <c r="C151" s="22" t="s">
        <v>37</v>
      </c>
      <c r="D151" s="22" t="s">
        <v>471</v>
      </c>
      <c r="E151" s="22" t="s">
        <v>480</v>
      </c>
      <c r="F151" s="23" t="s">
        <v>481</v>
      </c>
      <c r="G151" s="24">
        <v>792200</v>
      </c>
      <c r="H151" s="25">
        <v>490000</v>
      </c>
      <c r="I151" s="35" t="s">
        <v>59</v>
      </c>
      <c r="J151" s="36"/>
      <c r="K151" s="37"/>
      <c r="L151" s="38"/>
      <c r="M151" s="27" t="s">
        <v>59</v>
      </c>
      <c r="N151" s="28" t="s">
        <v>52</v>
      </c>
      <c r="O151" s="28" t="s">
        <v>53</v>
      </c>
      <c r="P151" s="29" t="s">
        <v>54</v>
      </c>
      <c r="Q151" s="30">
        <v>490000</v>
      </c>
      <c r="R151" s="30">
        <v>490000</v>
      </c>
      <c r="S151" s="30">
        <v>39400</v>
      </c>
      <c r="T151" s="30">
        <v>0</v>
      </c>
      <c r="U151" s="30">
        <v>262800</v>
      </c>
      <c r="V151" s="31">
        <v>0</v>
      </c>
      <c r="W151" s="32" t="s">
        <v>44</v>
      </c>
      <c r="X151" s="33" t="s">
        <v>45</v>
      </c>
      <c r="Y151" s="34" t="s">
        <v>46</v>
      </c>
      <c r="Z151" s="34" t="s">
        <v>55</v>
      </c>
    </row>
    <row r="152" spans="1:26" ht="288" hidden="1" x14ac:dyDescent="0.2">
      <c r="A152" s="20">
        <f>SUBTOTAL(3,$B$7:B152)</f>
        <v>6</v>
      </c>
      <c r="B152" s="21" t="s">
        <v>482</v>
      </c>
      <c r="C152" s="22" t="s">
        <v>37</v>
      </c>
      <c r="D152" s="22" t="s">
        <v>471</v>
      </c>
      <c r="E152" s="22" t="s">
        <v>483</v>
      </c>
      <c r="F152" s="23" t="s">
        <v>484</v>
      </c>
      <c r="G152" s="24">
        <v>6479000</v>
      </c>
      <c r="H152" s="25">
        <v>5493000</v>
      </c>
      <c r="I152" s="35" t="s">
        <v>52</v>
      </c>
      <c r="J152" s="36"/>
      <c r="K152" s="37"/>
      <c r="L152" s="38"/>
      <c r="M152" s="27" t="s">
        <v>52</v>
      </c>
      <c r="N152" s="28" t="s">
        <v>52</v>
      </c>
      <c r="O152" s="28" t="s">
        <v>91</v>
      </c>
      <c r="P152" s="29" t="s">
        <v>54</v>
      </c>
      <c r="Q152" s="30">
        <v>5493000</v>
      </c>
      <c r="R152" s="30">
        <v>0</v>
      </c>
      <c r="S152" s="30">
        <v>986000</v>
      </c>
      <c r="T152" s="30">
        <v>0</v>
      </c>
      <c r="U152" s="30">
        <v>0</v>
      </c>
      <c r="V152" s="31">
        <v>0</v>
      </c>
      <c r="W152" s="32" t="s">
        <v>44</v>
      </c>
      <c r="X152" s="33" t="s">
        <v>45</v>
      </c>
      <c r="Y152" s="34" t="s">
        <v>46</v>
      </c>
      <c r="Z152" s="34" t="s">
        <v>55</v>
      </c>
    </row>
    <row r="153" spans="1:26" ht="240" hidden="1" x14ac:dyDescent="0.2">
      <c r="A153" s="20">
        <f>SUBTOTAL(3,$B$7:B153)</f>
        <v>6</v>
      </c>
      <c r="B153" s="21" t="s">
        <v>485</v>
      </c>
      <c r="C153" s="22" t="s">
        <v>37</v>
      </c>
      <c r="D153" s="22" t="s">
        <v>486</v>
      </c>
      <c r="E153" s="22" t="s">
        <v>487</v>
      </c>
      <c r="F153" s="23" t="s">
        <v>488</v>
      </c>
      <c r="G153" s="24">
        <v>3560000</v>
      </c>
      <c r="H153" s="25">
        <v>1603000</v>
      </c>
      <c r="I153" s="35" t="s">
        <v>52</v>
      </c>
      <c r="J153" s="36"/>
      <c r="K153" s="37"/>
      <c r="L153" s="38"/>
      <c r="M153" s="27" t="s">
        <v>52</v>
      </c>
      <c r="N153" s="28" t="s">
        <v>52</v>
      </c>
      <c r="O153" s="28" t="s">
        <v>53</v>
      </c>
      <c r="P153" s="29" t="s">
        <v>54</v>
      </c>
      <c r="Q153" s="30">
        <v>1603000</v>
      </c>
      <c r="R153" s="30">
        <v>1603000</v>
      </c>
      <c r="S153" s="30">
        <v>1957000</v>
      </c>
      <c r="T153" s="30">
        <v>0</v>
      </c>
      <c r="U153" s="30">
        <v>0</v>
      </c>
      <c r="V153" s="31">
        <v>0</v>
      </c>
      <c r="W153" s="32" t="s">
        <v>44</v>
      </c>
      <c r="X153" s="33" t="s">
        <v>45</v>
      </c>
      <c r="Y153" s="34" t="s">
        <v>46</v>
      </c>
      <c r="Z153" s="34" t="s">
        <v>55</v>
      </c>
    </row>
    <row r="154" spans="1:26" ht="216" hidden="1" x14ac:dyDescent="0.2">
      <c r="A154" s="20">
        <f>SUBTOTAL(3,$B$7:B154)</f>
        <v>6</v>
      </c>
      <c r="B154" s="21" t="s">
        <v>489</v>
      </c>
      <c r="C154" s="22" t="s">
        <v>37</v>
      </c>
      <c r="D154" s="22" t="s">
        <v>486</v>
      </c>
      <c r="E154" s="22" t="s">
        <v>487</v>
      </c>
      <c r="F154" s="23" t="s">
        <v>490</v>
      </c>
      <c r="G154" s="24">
        <v>1943000</v>
      </c>
      <c r="H154" s="25">
        <v>1195000</v>
      </c>
      <c r="I154" s="35" t="s">
        <v>52</v>
      </c>
      <c r="J154" s="36"/>
      <c r="K154" s="37"/>
      <c r="L154" s="38"/>
      <c r="M154" s="27" t="s">
        <v>52</v>
      </c>
      <c r="N154" s="28" t="s">
        <v>52</v>
      </c>
      <c r="O154" s="28" t="s">
        <v>53</v>
      </c>
      <c r="P154" s="29" t="s">
        <v>54</v>
      </c>
      <c r="Q154" s="30">
        <v>1195000</v>
      </c>
      <c r="R154" s="30">
        <v>1195000</v>
      </c>
      <c r="S154" s="30">
        <v>748000</v>
      </c>
      <c r="T154" s="30">
        <v>0</v>
      </c>
      <c r="U154" s="30">
        <v>0</v>
      </c>
      <c r="V154" s="31">
        <v>0</v>
      </c>
      <c r="W154" s="32" t="s">
        <v>44</v>
      </c>
      <c r="X154" s="33" t="s">
        <v>45</v>
      </c>
      <c r="Y154" s="34" t="s">
        <v>46</v>
      </c>
      <c r="Z154" s="34" t="s">
        <v>55</v>
      </c>
    </row>
    <row r="155" spans="1:26" ht="192" hidden="1" x14ac:dyDescent="0.2">
      <c r="A155" s="20">
        <f>SUBTOTAL(3,$B$7:B155)</f>
        <v>6</v>
      </c>
      <c r="B155" s="21" t="s">
        <v>491</v>
      </c>
      <c r="C155" s="22" t="s">
        <v>37</v>
      </c>
      <c r="D155" s="22" t="s">
        <v>486</v>
      </c>
      <c r="E155" s="22" t="s">
        <v>487</v>
      </c>
      <c r="F155" s="23" t="s">
        <v>492</v>
      </c>
      <c r="G155" s="24">
        <v>1777000</v>
      </c>
      <c r="H155" s="25">
        <v>1683500</v>
      </c>
      <c r="I155" s="35" t="s">
        <v>52</v>
      </c>
      <c r="J155" s="36"/>
      <c r="K155" s="37"/>
      <c r="L155" s="38"/>
      <c r="M155" s="27" t="s">
        <v>52</v>
      </c>
      <c r="N155" s="28" t="s">
        <v>52</v>
      </c>
      <c r="O155" s="28" t="s">
        <v>53</v>
      </c>
      <c r="P155" s="29" t="s">
        <v>54</v>
      </c>
      <c r="Q155" s="30">
        <v>1683500</v>
      </c>
      <c r="R155" s="30">
        <v>0</v>
      </c>
      <c r="S155" s="30">
        <v>93500</v>
      </c>
      <c r="T155" s="30">
        <v>0</v>
      </c>
      <c r="U155" s="30">
        <v>0</v>
      </c>
      <c r="V155" s="31">
        <v>0</v>
      </c>
      <c r="W155" s="32" t="s">
        <v>44</v>
      </c>
      <c r="X155" s="33" t="s">
        <v>63</v>
      </c>
      <c r="Y155" s="34" t="s">
        <v>64</v>
      </c>
      <c r="Z155" s="34" t="s">
        <v>55</v>
      </c>
    </row>
    <row r="156" spans="1:26" ht="264" hidden="1" x14ac:dyDescent="0.2">
      <c r="A156" s="20">
        <f>SUBTOTAL(3,$B$7:B156)</f>
        <v>6</v>
      </c>
      <c r="B156" s="21" t="s">
        <v>493</v>
      </c>
      <c r="C156" s="22" t="s">
        <v>37</v>
      </c>
      <c r="D156" s="22" t="s">
        <v>486</v>
      </c>
      <c r="E156" s="22" t="s">
        <v>494</v>
      </c>
      <c r="F156" s="23" t="s">
        <v>495</v>
      </c>
      <c r="G156" s="24">
        <v>500000</v>
      </c>
      <c r="H156" s="25">
        <v>498000</v>
      </c>
      <c r="I156" s="35" t="s">
        <v>52</v>
      </c>
      <c r="J156" s="36"/>
      <c r="K156" s="37"/>
      <c r="L156" s="38"/>
      <c r="M156" s="27" t="s">
        <v>52</v>
      </c>
      <c r="N156" s="28" t="s">
        <v>52</v>
      </c>
      <c r="O156" s="28" t="s">
        <v>53</v>
      </c>
      <c r="P156" s="29" t="s">
        <v>54</v>
      </c>
      <c r="Q156" s="30">
        <v>498000</v>
      </c>
      <c r="R156" s="30">
        <v>498000</v>
      </c>
      <c r="S156" s="30">
        <v>2000</v>
      </c>
      <c r="T156" s="30">
        <v>0</v>
      </c>
      <c r="U156" s="30">
        <v>0</v>
      </c>
      <c r="V156" s="31">
        <v>0</v>
      </c>
      <c r="W156" s="32" t="s">
        <v>44</v>
      </c>
      <c r="X156" s="33" t="s">
        <v>45</v>
      </c>
      <c r="Y156" s="34" t="s">
        <v>46</v>
      </c>
      <c r="Z156" s="34" t="s">
        <v>55</v>
      </c>
    </row>
    <row r="157" spans="1:26" ht="144" hidden="1" x14ac:dyDescent="0.2">
      <c r="A157" s="20">
        <f>SUBTOTAL(3,$B$7:B157)</f>
        <v>6</v>
      </c>
      <c r="B157" s="21" t="s">
        <v>496</v>
      </c>
      <c r="C157" s="22" t="s">
        <v>37</v>
      </c>
      <c r="D157" s="22" t="s">
        <v>486</v>
      </c>
      <c r="E157" s="22" t="s">
        <v>497</v>
      </c>
      <c r="F157" s="23" t="s">
        <v>498</v>
      </c>
      <c r="G157" s="24">
        <v>949000</v>
      </c>
      <c r="H157" s="25">
        <v>674000</v>
      </c>
      <c r="I157" s="35" t="s">
        <v>52</v>
      </c>
      <c r="J157" s="36"/>
      <c r="K157" s="37"/>
      <c r="L157" s="38"/>
      <c r="M157" s="27" t="s">
        <v>52</v>
      </c>
      <c r="N157" s="28" t="s">
        <v>52</v>
      </c>
      <c r="O157" s="28" t="s">
        <v>53</v>
      </c>
      <c r="P157" s="29" t="s">
        <v>54</v>
      </c>
      <c r="Q157" s="30">
        <v>674000</v>
      </c>
      <c r="R157" s="30">
        <v>674000</v>
      </c>
      <c r="S157" s="30">
        <v>275000</v>
      </c>
      <c r="T157" s="30">
        <v>0</v>
      </c>
      <c r="U157" s="30">
        <v>0</v>
      </c>
      <c r="V157" s="31">
        <v>0</v>
      </c>
      <c r="W157" s="32" t="s">
        <v>44</v>
      </c>
      <c r="X157" s="33" t="s">
        <v>105</v>
      </c>
      <c r="Y157" s="34" t="s">
        <v>106</v>
      </c>
      <c r="Z157" s="34" t="s">
        <v>55</v>
      </c>
    </row>
    <row r="158" spans="1:26" ht="120" hidden="1" x14ac:dyDescent="0.2">
      <c r="A158" s="20">
        <f>SUBTOTAL(3,$B$7:B158)</f>
        <v>6</v>
      </c>
      <c r="B158" s="21" t="s">
        <v>499</v>
      </c>
      <c r="C158" s="22" t="s">
        <v>37</v>
      </c>
      <c r="D158" s="22" t="s">
        <v>486</v>
      </c>
      <c r="E158" s="22" t="s">
        <v>497</v>
      </c>
      <c r="F158" s="23" t="s">
        <v>500</v>
      </c>
      <c r="G158" s="24">
        <v>793000</v>
      </c>
      <c r="H158" s="25">
        <v>564000</v>
      </c>
      <c r="I158" s="35" t="s">
        <v>52</v>
      </c>
      <c r="J158" s="36"/>
      <c r="K158" s="37"/>
      <c r="L158" s="38"/>
      <c r="M158" s="27" t="s">
        <v>52</v>
      </c>
      <c r="N158" s="28" t="s">
        <v>52</v>
      </c>
      <c r="O158" s="28" t="s">
        <v>53</v>
      </c>
      <c r="P158" s="29" t="s">
        <v>54</v>
      </c>
      <c r="Q158" s="30">
        <v>564000</v>
      </c>
      <c r="R158" s="30">
        <v>564000</v>
      </c>
      <c r="S158" s="30">
        <v>229000</v>
      </c>
      <c r="T158" s="30">
        <v>0</v>
      </c>
      <c r="U158" s="30">
        <v>0</v>
      </c>
      <c r="V158" s="31">
        <v>0</v>
      </c>
      <c r="W158" s="32" t="s">
        <v>44</v>
      </c>
      <c r="X158" s="33" t="s">
        <v>105</v>
      </c>
      <c r="Y158" s="34" t="s">
        <v>106</v>
      </c>
      <c r="Z158" s="34" t="s">
        <v>55</v>
      </c>
    </row>
    <row r="159" spans="1:26" ht="264" hidden="1" x14ac:dyDescent="0.2">
      <c r="A159" s="20">
        <f>SUBTOTAL(3,$B$7:B159)</f>
        <v>6</v>
      </c>
      <c r="B159" s="21" t="s">
        <v>501</v>
      </c>
      <c r="C159" s="22" t="s">
        <v>37</v>
      </c>
      <c r="D159" s="22" t="s">
        <v>486</v>
      </c>
      <c r="E159" s="22" t="s">
        <v>502</v>
      </c>
      <c r="F159" s="23" t="s">
        <v>503</v>
      </c>
      <c r="G159" s="24">
        <v>3485000</v>
      </c>
      <c r="H159" s="25">
        <v>3153000</v>
      </c>
      <c r="I159" s="35" t="s">
        <v>59</v>
      </c>
      <c r="J159" s="36"/>
      <c r="K159" s="37"/>
      <c r="L159" s="38"/>
      <c r="M159" s="27" t="s">
        <v>59</v>
      </c>
      <c r="N159" s="28" t="s">
        <v>52</v>
      </c>
      <c r="O159" s="28" t="s">
        <v>53</v>
      </c>
      <c r="P159" s="29" t="s">
        <v>54</v>
      </c>
      <c r="Q159" s="30">
        <v>3153000</v>
      </c>
      <c r="R159" s="30">
        <v>3153000</v>
      </c>
      <c r="S159" s="30">
        <v>115000</v>
      </c>
      <c r="T159" s="30">
        <v>0</v>
      </c>
      <c r="U159" s="30">
        <v>217000</v>
      </c>
      <c r="V159" s="31">
        <v>0</v>
      </c>
      <c r="W159" s="32" t="s">
        <v>44</v>
      </c>
      <c r="X159" s="33" t="s">
        <v>45</v>
      </c>
      <c r="Y159" s="34" t="s">
        <v>46</v>
      </c>
      <c r="Z159" s="34" t="s">
        <v>55</v>
      </c>
    </row>
    <row r="160" spans="1:26" ht="360" hidden="1" x14ac:dyDescent="0.2">
      <c r="A160" s="20">
        <f>SUBTOTAL(3,$B$7:B160)</f>
        <v>6</v>
      </c>
      <c r="B160" s="21" t="s">
        <v>504</v>
      </c>
      <c r="C160" s="22" t="s">
        <v>37</v>
      </c>
      <c r="D160" s="22" t="s">
        <v>505</v>
      </c>
      <c r="E160" s="22" t="s">
        <v>506</v>
      </c>
      <c r="F160" s="23" t="s">
        <v>507</v>
      </c>
      <c r="G160" s="24">
        <v>4935000</v>
      </c>
      <c r="H160" s="25">
        <v>4842000</v>
      </c>
      <c r="I160" s="35" t="s">
        <v>59</v>
      </c>
      <c r="J160" s="36"/>
      <c r="K160" s="37"/>
      <c r="L160" s="38"/>
      <c r="M160" s="27" t="s">
        <v>59</v>
      </c>
      <c r="N160" s="28" t="s">
        <v>52</v>
      </c>
      <c r="O160" s="28" t="s">
        <v>53</v>
      </c>
      <c r="P160" s="29" t="s">
        <v>54</v>
      </c>
      <c r="Q160" s="30">
        <v>4842000</v>
      </c>
      <c r="R160" s="30">
        <v>4842000</v>
      </c>
      <c r="S160" s="30">
        <v>2000</v>
      </c>
      <c r="T160" s="30">
        <v>0</v>
      </c>
      <c r="U160" s="30">
        <v>91000</v>
      </c>
      <c r="V160" s="31">
        <v>0</v>
      </c>
      <c r="W160" s="32" t="s">
        <v>44</v>
      </c>
      <c r="X160" s="33" t="s">
        <v>45</v>
      </c>
      <c r="Y160" s="34" t="s">
        <v>46</v>
      </c>
      <c r="Z160" s="34" t="s">
        <v>55</v>
      </c>
    </row>
    <row r="161" spans="1:26" ht="312" hidden="1" x14ac:dyDescent="0.2">
      <c r="A161" s="20">
        <f>SUBTOTAL(3,$B$7:B161)</f>
        <v>6</v>
      </c>
      <c r="B161" s="21" t="s">
        <v>508</v>
      </c>
      <c r="C161" s="22" t="s">
        <v>37</v>
      </c>
      <c r="D161" s="22" t="s">
        <v>505</v>
      </c>
      <c r="E161" s="22" t="s">
        <v>506</v>
      </c>
      <c r="F161" s="23" t="s">
        <v>509</v>
      </c>
      <c r="G161" s="24">
        <v>3916000</v>
      </c>
      <c r="H161" s="25">
        <v>3328497</v>
      </c>
      <c r="I161" s="35" t="s">
        <v>59</v>
      </c>
      <c r="J161" s="36"/>
      <c r="K161" s="37"/>
      <c r="L161" s="38"/>
      <c r="M161" s="27" t="s">
        <v>59</v>
      </c>
      <c r="N161" s="28" t="s">
        <v>52</v>
      </c>
      <c r="O161" s="28" t="s">
        <v>53</v>
      </c>
      <c r="P161" s="29" t="s">
        <v>54</v>
      </c>
      <c r="Q161" s="30">
        <v>3328497</v>
      </c>
      <c r="R161" s="30">
        <v>3328497</v>
      </c>
      <c r="S161" s="30">
        <v>4503</v>
      </c>
      <c r="T161" s="30">
        <v>0</v>
      </c>
      <c r="U161" s="30">
        <v>583000</v>
      </c>
      <c r="V161" s="31">
        <v>0</v>
      </c>
      <c r="W161" s="32" t="s">
        <v>44</v>
      </c>
      <c r="X161" s="33" t="s">
        <v>45</v>
      </c>
      <c r="Y161" s="34" t="s">
        <v>46</v>
      </c>
      <c r="Z161" s="34" t="s">
        <v>55</v>
      </c>
    </row>
    <row r="162" spans="1:26" ht="144" hidden="1" x14ac:dyDescent="0.2">
      <c r="A162" s="20">
        <f>SUBTOTAL(3,$B$7:B162)</f>
        <v>6</v>
      </c>
      <c r="B162" s="21" t="s">
        <v>510</v>
      </c>
      <c r="C162" s="22" t="s">
        <v>37</v>
      </c>
      <c r="D162" s="22" t="s">
        <v>505</v>
      </c>
      <c r="E162" s="22" t="s">
        <v>506</v>
      </c>
      <c r="F162" s="23" t="s">
        <v>511</v>
      </c>
      <c r="G162" s="24">
        <v>1927000</v>
      </c>
      <c r="H162" s="25">
        <v>1800000</v>
      </c>
      <c r="I162" s="35" t="s">
        <v>59</v>
      </c>
      <c r="J162" s="36"/>
      <c r="K162" s="37"/>
      <c r="L162" s="38"/>
      <c r="M162" s="27" t="s">
        <v>59</v>
      </c>
      <c r="N162" s="28" t="s">
        <v>52</v>
      </c>
      <c r="O162" s="28" t="s">
        <v>53</v>
      </c>
      <c r="P162" s="29" t="s">
        <v>54</v>
      </c>
      <c r="Q162" s="30">
        <v>1708274.71</v>
      </c>
      <c r="R162" s="30">
        <v>1708274.71</v>
      </c>
      <c r="S162" s="30">
        <v>0</v>
      </c>
      <c r="T162" s="30">
        <v>0</v>
      </c>
      <c r="U162" s="30">
        <v>127000</v>
      </c>
      <c r="V162" s="31">
        <v>91725.29</v>
      </c>
      <c r="W162" s="32" t="s">
        <v>44</v>
      </c>
      <c r="X162" s="33" t="s">
        <v>105</v>
      </c>
      <c r="Y162" s="34" t="s">
        <v>106</v>
      </c>
      <c r="Z162" s="34" t="s">
        <v>73</v>
      </c>
    </row>
    <row r="163" spans="1:26" ht="264" hidden="1" x14ac:dyDescent="0.2">
      <c r="A163" s="20">
        <f>SUBTOTAL(3,$B$7:B163)</f>
        <v>6</v>
      </c>
      <c r="B163" s="42" t="s">
        <v>512</v>
      </c>
      <c r="C163" s="22" t="s">
        <v>37</v>
      </c>
      <c r="D163" s="22" t="s">
        <v>505</v>
      </c>
      <c r="E163" s="22" t="s">
        <v>513</v>
      </c>
      <c r="F163" s="23" t="s">
        <v>514</v>
      </c>
      <c r="G163" s="24">
        <v>5730000</v>
      </c>
      <c r="H163" s="25">
        <v>5715000</v>
      </c>
      <c r="I163" s="35" t="s">
        <v>52</v>
      </c>
      <c r="J163" s="36"/>
      <c r="K163" s="37"/>
      <c r="L163" s="38"/>
      <c r="M163" s="27" t="s">
        <v>52</v>
      </c>
      <c r="N163" s="28" t="s">
        <v>52</v>
      </c>
      <c r="O163" s="28" t="s">
        <v>53</v>
      </c>
      <c r="P163" s="29" t="s">
        <v>54</v>
      </c>
      <c r="Q163" s="30">
        <v>5715000</v>
      </c>
      <c r="R163" s="30">
        <v>5715000</v>
      </c>
      <c r="S163" s="30">
        <v>15000</v>
      </c>
      <c r="T163" s="30">
        <v>0</v>
      </c>
      <c r="U163" s="30">
        <v>0</v>
      </c>
      <c r="V163" s="31">
        <v>0</v>
      </c>
      <c r="W163" s="32" t="s">
        <v>44</v>
      </c>
      <c r="X163" s="33" t="s">
        <v>63</v>
      </c>
      <c r="Y163" s="34" t="s">
        <v>64</v>
      </c>
      <c r="Z163" s="34" t="s">
        <v>55</v>
      </c>
    </row>
    <row r="164" spans="1:26" ht="384" hidden="1" x14ac:dyDescent="0.2">
      <c r="A164" s="20">
        <f>SUBTOTAL(3,$B$7:B164)</f>
        <v>6</v>
      </c>
      <c r="B164" s="42" t="s">
        <v>515</v>
      </c>
      <c r="C164" s="22" t="s">
        <v>37</v>
      </c>
      <c r="D164" s="22" t="s">
        <v>505</v>
      </c>
      <c r="E164" s="22" t="s">
        <v>516</v>
      </c>
      <c r="F164" s="23" t="s">
        <v>517</v>
      </c>
      <c r="G164" s="24">
        <v>9996000</v>
      </c>
      <c r="H164" s="25">
        <v>9970000</v>
      </c>
      <c r="I164" s="35" t="s">
        <v>52</v>
      </c>
      <c r="J164" s="36"/>
      <c r="K164" s="37"/>
      <c r="L164" s="38"/>
      <c r="M164" s="27" t="s">
        <v>52</v>
      </c>
      <c r="N164" s="28" t="s">
        <v>52</v>
      </c>
      <c r="O164" s="28" t="s">
        <v>53</v>
      </c>
      <c r="P164" s="29" t="s">
        <v>54</v>
      </c>
      <c r="Q164" s="30">
        <v>9970000</v>
      </c>
      <c r="R164" s="30">
        <v>9970000</v>
      </c>
      <c r="S164" s="30">
        <v>26000</v>
      </c>
      <c r="T164" s="30">
        <v>0</v>
      </c>
      <c r="U164" s="30">
        <v>0</v>
      </c>
      <c r="V164" s="31">
        <v>0</v>
      </c>
      <c r="W164" s="32" t="s">
        <v>44</v>
      </c>
      <c r="X164" s="33" t="s">
        <v>45</v>
      </c>
      <c r="Y164" s="34" t="s">
        <v>46</v>
      </c>
      <c r="Z164" s="34" t="s">
        <v>55</v>
      </c>
    </row>
    <row r="165" spans="1:26" ht="312" hidden="1" x14ac:dyDescent="0.2">
      <c r="A165" s="20">
        <f>SUBTOTAL(3,$B$7:B165)</f>
        <v>6</v>
      </c>
      <c r="B165" s="42" t="s">
        <v>518</v>
      </c>
      <c r="C165" s="22" t="s">
        <v>37</v>
      </c>
      <c r="D165" s="22" t="s">
        <v>505</v>
      </c>
      <c r="E165" s="22" t="s">
        <v>519</v>
      </c>
      <c r="F165" s="23" t="s">
        <v>520</v>
      </c>
      <c r="G165" s="24">
        <v>7628000</v>
      </c>
      <c r="H165" s="25">
        <v>7628000</v>
      </c>
      <c r="I165" s="35" t="s">
        <v>52</v>
      </c>
      <c r="J165" s="36"/>
      <c r="K165" s="37"/>
      <c r="L165" s="38"/>
      <c r="M165" s="27" t="s">
        <v>52</v>
      </c>
      <c r="N165" s="28" t="s">
        <v>52</v>
      </c>
      <c r="O165" s="28" t="s">
        <v>53</v>
      </c>
      <c r="P165" s="29" t="s">
        <v>54</v>
      </c>
      <c r="Q165" s="30">
        <v>6604000</v>
      </c>
      <c r="R165" s="30">
        <v>6604000</v>
      </c>
      <c r="S165" s="30">
        <v>0</v>
      </c>
      <c r="T165" s="30">
        <v>0</v>
      </c>
      <c r="U165" s="30">
        <v>0</v>
      </c>
      <c r="V165" s="31">
        <v>1024000</v>
      </c>
      <c r="W165" s="32" t="s">
        <v>44</v>
      </c>
      <c r="X165" s="33" t="s">
        <v>45</v>
      </c>
      <c r="Y165" s="34" t="s">
        <v>46</v>
      </c>
      <c r="Z165" s="34" t="s">
        <v>73</v>
      </c>
    </row>
    <row r="166" spans="1:26" ht="168" hidden="1" x14ac:dyDescent="0.2">
      <c r="A166" s="20">
        <f>SUBTOTAL(3,$B$7:B166)</f>
        <v>6</v>
      </c>
      <c r="B166" s="42" t="s">
        <v>521</v>
      </c>
      <c r="C166" s="22" t="s">
        <v>37</v>
      </c>
      <c r="D166" s="22" t="s">
        <v>505</v>
      </c>
      <c r="E166" s="22" t="s">
        <v>519</v>
      </c>
      <c r="F166" s="23" t="s">
        <v>522</v>
      </c>
      <c r="G166" s="24">
        <v>499800</v>
      </c>
      <c r="H166" s="25">
        <v>0</v>
      </c>
      <c r="I166" s="35" t="s">
        <v>41</v>
      </c>
      <c r="J166" s="36"/>
      <c r="K166" s="37"/>
      <c r="L166" s="38"/>
      <c r="M166" s="27" t="s">
        <v>41</v>
      </c>
      <c r="N166" s="28" t="s">
        <v>41</v>
      </c>
      <c r="O166" s="28" t="s">
        <v>42</v>
      </c>
      <c r="P166" s="29" t="s">
        <v>43</v>
      </c>
      <c r="Q166" s="30">
        <v>0</v>
      </c>
      <c r="R166" s="30">
        <v>0</v>
      </c>
      <c r="S166" s="30">
        <v>499800</v>
      </c>
      <c r="T166" s="30">
        <v>0</v>
      </c>
      <c r="U166" s="30">
        <v>0</v>
      </c>
      <c r="V166" s="31">
        <v>0</v>
      </c>
      <c r="W166" s="32" t="s">
        <v>44</v>
      </c>
      <c r="X166" s="33" t="s">
        <v>141</v>
      </c>
      <c r="Y166" s="34" t="s">
        <v>142</v>
      </c>
      <c r="Z166" s="34" t="s">
        <v>47</v>
      </c>
    </row>
    <row r="167" spans="1:26" ht="336" hidden="1" x14ac:dyDescent="0.2">
      <c r="A167" s="20">
        <f>SUBTOTAL(3,$B$7:B167)</f>
        <v>6</v>
      </c>
      <c r="B167" s="42" t="s">
        <v>523</v>
      </c>
      <c r="C167" s="22" t="s">
        <v>37</v>
      </c>
      <c r="D167" s="22" t="s">
        <v>505</v>
      </c>
      <c r="E167" s="22" t="s">
        <v>524</v>
      </c>
      <c r="F167" s="23" t="s">
        <v>525</v>
      </c>
      <c r="G167" s="24">
        <v>6849300</v>
      </c>
      <c r="H167" s="25">
        <v>4508000</v>
      </c>
      <c r="I167" s="35" t="s">
        <v>52</v>
      </c>
      <c r="J167" s="36"/>
      <c r="K167" s="37"/>
      <c r="L167" s="38"/>
      <c r="M167" s="27" t="s">
        <v>52</v>
      </c>
      <c r="N167" s="28" t="s">
        <v>52</v>
      </c>
      <c r="O167" s="28" t="s">
        <v>53</v>
      </c>
      <c r="P167" s="29" t="s">
        <v>54</v>
      </c>
      <c r="Q167" s="30">
        <v>4508000</v>
      </c>
      <c r="R167" s="30">
        <v>4508000</v>
      </c>
      <c r="S167" s="30">
        <v>2341300</v>
      </c>
      <c r="T167" s="30">
        <v>0</v>
      </c>
      <c r="U167" s="30">
        <v>0</v>
      </c>
      <c r="V167" s="31">
        <v>0</v>
      </c>
      <c r="W167" s="32" t="s">
        <v>44</v>
      </c>
      <c r="X167" s="33" t="s">
        <v>45</v>
      </c>
      <c r="Y167" s="34" t="s">
        <v>46</v>
      </c>
      <c r="Z167" s="34" t="s">
        <v>55</v>
      </c>
    </row>
    <row r="168" spans="1:26" ht="408" hidden="1" x14ac:dyDescent="0.2">
      <c r="A168" s="20">
        <f>SUBTOTAL(3,$B$7:B168)</f>
        <v>6</v>
      </c>
      <c r="B168" s="42" t="s">
        <v>526</v>
      </c>
      <c r="C168" s="22" t="s">
        <v>37</v>
      </c>
      <c r="D168" s="22" t="s">
        <v>505</v>
      </c>
      <c r="E168" s="22" t="s">
        <v>527</v>
      </c>
      <c r="F168" s="23" t="s">
        <v>528</v>
      </c>
      <c r="G168" s="24">
        <v>3450000</v>
      </c>
      <c r="H168" s="25">
        <v>3417000</v>
      </c>
      <c r="I168" s="35" t="s">
        <v>52</v>
      </c>
      <c r="J168" s="36"/>
      <c r="K168" s="37"/>
      <c r="L168" s="38"/>
      <c r="M168" s="27" t="s">
        <v>52</v>
      </c>
      <c r="N168" s="28" t="s">
        <v>52</v>
      </c>
      <c r="O168" s="28" t="s">
        <v>53</v>
      </c>
      <c r="P168" s="29" t="s">
        <v>54</v>
      </c>
      <c r="Q168" s="30">
        <v>3417000</v>
      </c>
      <c r="R168" s="30">
        <v>3417000</v>
      </c>
      <c r="S168" s="30">
        <v>33000</v>
      </c>
      <c r="T168" s="30">
        <v>0</v>
      </c>
      <c r="U168" s="30">
        <v>0</v>
      </c>
      <c r="V168" s="31">
        <v>0</v>
      </c>
      <c r="W168" s="32" t="s">
        <v>44</v>
      </c>
      <c r="X168" s="33" t="s">
        <v>45</v>
      </c>
      <c r="Y168" s="34" t="s">
        <v>46</v>
      </c>
      <c r="Z168" s="34" t="s">
        <v>55</v>
      </c>
    </row>
    <row r="169" spans="1:26" ht="288" hidden="1" x14ac:dyDescent="0.2">
      <c r="A169" s="20">
        <f>SUBTOTAL(3,$B$7:B169)</f>
        <v>6</v>
      </c>
      <c r="B169" s="42" t="s">
        <v>529</v>
      </c>
      <c r="C169" s="22" t="s">
        <v>37</v>
      </c>
      <c r="D169" s="22" t="s">
        <v>505</v>
      </c>
      <c r="E169" s="22" t="s">
        <v>530</v>
      </c>
      <c r="F169" s="23" t="s">
        <v>531</v>
      </c>
      <c r="G169" s="24">
        <v>4660000</v>
      </c>
      <c r="H169" s="25">
        <v>3396299</v>
      </c>
      <c r="I169" s="35" t="s">
        <v>59</v>
      </c>
      <c r="J169" s="36"/>
      <c r="K169" s="37"/>
      <c r="L169" s="38"/>
      <c r="M169" s="27" t="s">
        <v>59</v>
      </c>
      <c r="N169" s="28" t="s">
        <v>52</v>
      </c>
      <c r="O169" s="28" t="s">
        <v>53</v>
      </c>
      <c r="P169" s="29" t="s">
        <v>54</v>
      </c>
      <c r="Q169" s="30">
        <v>3396299</v>
      </c>
      <c r="R169" s="30">
        <v>3396299</v>
      </c>
      <c r="S169" s="30">
        <v>4701</v>
      </c>
      <c r="T169" s="30">
        <v>0</v>
      </c>
      <c r="U169" s="30">
        <v>1259000</v>
      </c>
      <c r="V169" s="31">
        <v>0</v>
      </c>
      <c r="W169" s="32" t="s">
        <v>44</v>
      </c>
      <c r="X169" s="33" t="s">
        <v>45</v>
      </c>
      <c r="Y169" s="34" t="s">
        <v>46</v>
      </c>
      <c r="Z169" s="34" t="s">
        <v>55</v>
      </c>
    </row>
    <row r="170" spans="1:26" ht="288" hidden="1" x14ac:dyDescent="0.2">
      <c r="A170" s="20">
        <f>SUBTOTAL(3,$B$7:B170)</f>
        <v>6</v>
      </c>
      <c r="B170" s="42" t="s">
        <v>532</v>
      </c>
      <c r="C170" s="22" t="s">
        <v>37</v>
      </c>
      <c r="D170" s="22" t="s">
        <v>505</v>
      </c>
      <c r="E170" s="22" t="s">
        <v>530</v>
      </c>
      <c r="F170" s="23" t="s">
        <v>533</v>
      </c>
      <c r="G170" s="24">
        <v>7770000</v>
      </c>
      <c r="H170" s="25">
        <v>7770000</v>
      </c>
      <c r="I170" s="35" t="s">
        <v>52</v>
      </c>
      <c r="J170" s="36"/>
      <c r="K170" s="37"/>
      <c r="L170" s="38"/>
      <c r="M170" s="27" t="s">
        <v>52</v>
      </c>
      <c r="N170" s="28" t="s">
        <v>52</v>
      </c>
      <c r="O170" s="28" t="s">
        <v>53</v>
      </c>
      <c r="P170" s="29" t="s">
        <v>54</v>
      </c>
      <c r="Q170" s="30">
        <v>5890000</v>
      </c>
      <c r="R170" s="30">
        <v>0</v>
      </c>
      <c r="S170" s="30">
        <v>0</v>
      </c>
      <c r="T170" s="30">
        <v>0</v>
      </c>
      <c r="U170" s="30">
        <v>0</v>
      </c>
      <c r="V170" s="31">
        <v>1880000</v>
      </c>
      <c r="W170" s="32" t="s">
        <v>44</v>
      </c>
      <c r="X170" s="33" t="s">
        <v>45</v>
      </c>
      <c r="Y170" s="34" t="s">
        <v>46</v>
      </c>
      <c r="Z170" s="34" t="s">
        <v>73</v>
      </c>
    </row>
    <row r="171" spans="1:26" ht="240" hidden="1" x14ac:dyDescent="0.2">
      <c r="A171" s="20">
        <f>SUBTOTAL(3,$B$7:B171)</f>
        <v>6</v>
      </c>
      <c r="B171" s="42" t="s">
        <v>534</v>
      </c>
      <c r="C171" s="22" t="s">
        <v>37</v>
      </c>
      <c r="D171" s="22" t="s">
        <v>505</v>
      </c>
      <c r="E171" s="22" t="s">
        <v>535</v>
      </c>
      <c r="F171" s="23" t="s">
        <v>536</v>
      </c>
      <c r="G171" s="24">
        <v>3194000</v>
      </c>
      <c r="H171" s="25">
        <v>3158000</v>
      </c>
      <c r="I171" s="35" t="s">
        <v>52</v>
      </c>
      <c r="J171" s="36"/>
      <c r="K171" s="37"/>
      <c r="L171" s="38"/>
      <c r="M171" s="27" t="s">
        <v>52</v>
      </c>
      <c r="N171" s="28" t="s">
        <v>52</v>
      </c>
      <c r="O171" s="28" t="s">
        <v>53</v>
      </c>
      <c r="P171" s="29" t="s">
        <v>54</v>
      </c>
      <c r="Q171" s="30">
        <v>3158000</v>
      </c>
      <c r="R171" s="30">
        <v>3158000</v>
      </c>
      <c r="S171" s="30">
        <v>36000</v>
      </c>
      <c r="T171" s="30">
        <v>0</v>
      </c>
      <c r="U171" s="30">
        <v>0</v>
      </c>
      <c r="V171" s="31">
        <v>0</v>
      </c>
      <c r="W171" s="32" t="s">
        <v>44</v>
      </c>
      <c r="X171" s="33" t="s">
        <v>45</v>
      </c>
      <c r="Y171" s="34" t="s">
        <v>46</v>
      </c>
      <c r="Z171" s="34" t="s">
        <v>55</v>
      </c>
    </row>
    <row r="172" spans="1:26" ht="312" hidden="1" x14ac:dyDescent="0.2">
      <c r="A172" s="20">
        <f>SUBTOTAL(3,$B$7:B172)</f>
        <v>6</v>
      </c>
      <c r="B172" s="42" t="s">
        <v>537</v>
      </c>
      <c r="C172" s="22" t="s">
        <v>37</v>
      </c>
      <c r="D172" s="22" t="s">
        <v>505</v>
      </c>
      <c r="E172" s="22" t="s">
        <v>535</v>
      </c>
      <c r="F172" s="23" t="s">
        <v>538</v>
      </c>
      <c r="G172" s="24">
        <v>4876000</v>
      </c>
      <c r="H172" s="25">
        <v>4820000</v>
      </c>
      <c r="I172" s="35" t="s">
        <v>52</v>
      </c>
      <c r="J172" s="36"/>
      <c r="K172" s="37"/>
      <c r="L172" s="38"/>
      <c r="M172" s="27" t="s">
        <v>52</v>
      </c>
      <c r="N172" s="28" t="s">
        <v>52</v>
      </c>
      <c r="O172" s="28" t="s">
        <v>53</v>
      </c>
      <c r="P172" s="29" t="s">
        <v>54</v>
      </c>
      <c r="Q172" s="30">
        <v>4820000</v>
      </c>
      <c r="R172" s="30">
        <v>4820000</v>
      </c>
      <c r="S172" s="30">
        <v>56000</v>
      </c>
      <c r="T172" s="30">
        <v>0</v>
      </c>
      <c r="U172" s="30">
        <v>0</v>
      </c>
      <c r="V172" s="31">
        <v>0</v>
      </c>
      <c r="W172" s="32" t="s">
        <v>44</v>
      </c>
      <c r="X172" s="33" t="s">
        <v>45</v>
      </c>
      <c r="Y172" s="34" t="s">
        <v>46</v>
      </c>
      <c r="Z172" s="34" t="s">
        <v>55</v>
      </c>
    </row>
    <row r="173" spans="1:26" ht="144" x14ac:dyDescent="0.2">
      <c r="A173" s="20">
        <f>SUBTOTAL(3,$B$7:B173)</f>
        <v>7</v>
      </c>
      <c r="B173" s="21" t="s">
        <v>539</v>
      </c>
      <c r="C173" s="22" t="s">
        <v>37</v>
      </c>
      <c r="D173" s="22" t="s">
        <v>540</v>
      </c>
      <c r="E173" s="22" t="s">
        <v>541</v>
      </c>
      <c r="F173" s="23" t="s">
        <v>542</v>
      </c>
      <c r="G173" s="24">
        <v>9107000</v>
      </c>
      <c r="H173" s="25">
        <v>9107000</v>
      </c>
      <c r="I173" s="26" t="s">
        <v>267</v>
      </c>
      <c r="J173" s="39"/>
      <c r="K173" s="40"/>
      <c r="L173" s="41"/>
      <c r="M173" s="27" t="s">
        <v>267</v>
      </c>
      <c r="N173" s="28" t="s">
        <v>267</v>
      </c>
      <c r="O173" s="28" t="s">
        <v>268</v>
      </c>
      <c r="P173" s="29" t="s">
        <v>43</v>
      </c>
      <c r="Q173" s="30">
        <v>0</v>
      </c>
      <c r="R173" s="30">
        <v>0</v>
      </c>
      <c r="S173" s="30">
        <v>0</v>
      </c>
      <c r="T173" s="30">
        <v>0</v>
      </c>
      <c r="U173" s="30">
        <v>0</v>
      </c>
      <c r="V173" s="31">
        <v>9107000</v>
      </c>
      <c r="W173" s="32" t="s">
        <v>44</v>
      </c>
      <c r="X173" s="33" t="s">
        <v>63</v>
      </c>
      <c r="Y173" s="34" t="s">
        <v>64</v>
      </c>
      <c r="Z173" s="34" t="s">
        <v>73</v>
      </c>
    </row>
    <row r="174" spans="1:26" ht="312" hidden="1" x14ac:dyDescent="0.2">
      <c r="A174" s="20">
        <f>SUBTOTAL(3,$B$7:B174)</f>
        <v>7</v>
      </c>
      <c r="B174" s="21" t="s">
        <v>543</v>
      </c>
      <c r="C174" s="22" t="s">
        <v>37</v>
      </c>
      <c r="D174" s="22" t="s">
        <v>540</v>
      </c>
      <c r="E174" s="22" t="s">
        <v>544</v>
      </c>
      <c r="F174" s="23" t="s">
        <v>545</v>
      </c>
      <c r="G174" s="24">
        <v>9368000</v>
      </c>
      <c r="H174" s="25">
        <v>5880000</v>
      </c>
      <c r="I174" s="35" t="s">
        <v>59</v>
      </c>
      <c r="J174" s="36"/>
      <c r="K174" s="37"/>
      <c r="L174" s="38"/>
      <c r="M174" s="27" t="s">
        <v>59</v>
      </c>
      <c r="N174" s="28" t="s">
        <v>52</v>
      </c>
      <c r="O174" s="28" t="s">
        <v>53</v>
      </c>
      <c r="P174" s="29" t="s">
        <v>54</v>
      </c>
      <c r="Q174" s="30">
        <v>5880000</v>
      </c>
      <c r="R174" s="30">
        <v>5880000</v>
      </c>
      <c r="S174" s="30">
        <v>68000</v>
      </c>
      <c r="T174" s="30">
        <v>0</v>
      </c>
      <c r="U174" s="30">
        <v>3420000</v>
      </c>
      <c r="V174" s="31">
        <v>0</v>
      </c>
      <c r="W174" s="32" t="s">
        <v>44</v>
      </c>
      <c r="X174" s="33" t="s">
        <v>45</v>
      </c>
      <c r="Y174" s="34" t="s">
        <v>46</v>
      </c>
      <c r="Z174" s="34" t="s">
        <v>55</v>
      </c>
    </row>
    <row r="175" spans="1:26" ht="288" hidden="1" x14ac:dyDescent="0.2">
      <c r="A175" s="20">
        <f>SUBTOTAL(3,$B$7:B175)</f>
        <v>7</v>
      </c>
      <c r="B175" s="21" t="s">
        <v>546</v>
      </c>
      <c r="C175" s="22" t="s">
        <v>37</v>
      </c>
      <c r="D175" s="22" t="s">
        <v>540</v>
      </c>
      <c r="E175" s="22" t="s">
        <v>547</v>
      </c>
      <c r="F175" s="23" t="s">
        <v>548</v>
      </c>
      <c r="G175" s="24">
        <v>3500800</v>
      </c>
      <c r="H175" s="25">
        <v>1985555</v>
      </c>
      <c r="I175" s="35" t="s">
        <v>59</v>
      </c>
      <c r="J175" s="36"/>
      <c r="K175" s="37"/>
      <c r="L175" s="38"/>
      <c r="M175" s="27" t="s">
        <v>59</v>
      </c>
      <c r="N175" s="28" t="s">
        <v>52</v>
      </c>
      <c r="O175" s="28" t="s">
        <v>53</v>
      </c>
      <c r="P175" s="29" t="s">
        <v>54</v>
      </c>
      <c r="Q175" s="30">
        <v>1985555</v>
      </c>
      <c r="R175" s="30">
        <v>1985555</v>
      </c>
      <c r="S175" s="30">
        <v>45</v>
      </c>
      <c r="T175" s="30">
        <v>0</v>
      </c>
      <c r="U175" s="30">
        <v>1515200</v>
      </c>
      <c r="V175" s="31">
        <v>0</v>
      </c>
      <c r="W175" s="32" t="s">
        <v>44</v>
      </c>
      <c r="X175" s="33" t="s">
        <v>45</v>
      </c>
      <c r="Y175" s="34" t="s">
        <v>46</v>
      </c>
      <c r="Z175" s="34" t="s">
        <v>55</v>
      </c>
    </row>
    <row r="176" spans="1:26" ht="264" hidden="1" x14ac:dyDescent="0.2">
      <c r="A176" s="20">
        <f>SUBTOTAL(3,$B$7:B176)</f>
        <v>7</v>
      </c>
      <c r="B176" s="21" t="s">
        <v>549</v>
      </c>
      <c r="C176" s="22" t="s">
        <v>37</v>
      </c>
      <c r="D176" s="22" t="s">
        <v>540</v>
      </c>
      <c r="E176" s="22" t="s">
        <v>550</v>
      </c>
      <c r="F176" s="23" t="s">
        <v>551</v>
      </c>
      <c r="G176" s="24">
        <v>8332000</v>
      </c>
      <c r="H176" s="25">
        <v>8200000</v>
      </c>
      <c r="I176" s="35" t="s">
        <v>52</v>
      </c>
      <c r="J176" s="36"/>
      <c r="K176" s="37"/>
      <c r="L176" s="38"/>
      <c r="M176" s="27" t="s">
        <v>52</v>
      </c>
      <c r="N176" s="28" t="s">
        <v>52</v>
      </c>
      <c r="O176" s="28" t="s">
        <v>53</v>
      </c>
      <c r="P176" s="29" t="s">
        <v>54</v>
      </c>
      <c r="Q176" s="30">
        <v>8200000</v>
      </c>
      <c r="R176" s="30">
        <v>0</v>
      </c>
      <c r="S176" s="30">
        <v>132000</v>
      </c>
      <c r="T176" s="30">
        <v>0</v>
      </c>
      <c r="U176" s="30">
        <v>0</v>
      </c>
      <c r="V176" s="31">
        <v>0</v>
      </c>
      <c r="W176" s="32" t="s">
        <v>44</v>
      </c>
      <c r="X176" s="33" t="s">
        <v>45</v>
      </c>
      <c r="Y176" s="34" t="s">
        <v>46</v>
      </c>
      <c r="Z176" s="34" t="s">
        <v>55</v>
      </c>
    </row>
    <row r="177" spans="1:26" ht="409.5" hidden="1" x14ac:dyDescent="0.2">
      <c r="A177" s="20">
        <f>SUBTOTAL(3,$B$7:B177)</f>
        <v>7</v>
      </c>
      <c r="B177" s="21" t="s">
        <v>552</v>
      </c>
      <c r="C177" s="22" t="s">
        <v>37</v>
      </c>
      <c r="D177" s="22" t="s">
        <v>540</v>
      </c>
      <c r="E177" s="22" t="s">
        <v>553</v>
      </c>
      <c r="F177" s="23" t="s">
        <v>554</v>
      </c>
      <c r="G177" s="24">
        <v>9980000</v>
      </c>
      <c r="H177" s="25">
        <v>9925000</v>
      </c>
      <c r="I177" s="35" t="s">
        <v>52</v>
      </c>
      <c r="J177" s="36"/>
      <c r="K177" s="37"/>
      <c r="L177" s="38"/>
      <c r="M177" s="27" t="s">
        <v>52</v>
      </c>
      <c r="N177" s="28" t="s">
        <v>52</v>
      </c>
      <c r="O177" s="28" t="s">
        <v>53</v>
      </c>
      <c r="P177" s="29" t="s">
        <v>54</v>
      </c>
      <c r="Q177" s="30">
        <v>9925000</v>
      </c>
      <c r="R177" s="30">
        <v>9925000</v>
      </c>
      <c r="S177" s="30">
        <v>55000</v>
      </c>
      <c r="T177" s="30">
        <v>0</v>
      </c>
      <c r="U177" s="30">
        <v>0</v>
      </c>
      <c r="V177" s="31">
        <v>0</v>
      </c>
      <c r="W177" s="32" t="s">
        <v>44</v>
      </c>
      <c r="X177" s="33" t="s">
        <v>45</v>
      </c>
      <c r="Y177" s="34" t="s">
        <v>46</v>
      </c>
      <c r="Z177" s="34" t="s">
        <v>55</v>
      </c>
    </row>
    <row r="178" spans="1:26" ht="240" hidden="1" x14ac:dyDescent="0.2">
      <c r="A178" s="20">
        <f>SUBTOTAL(3,$B$7:B178)</f>
        <v>7</v>
      </c>
      <c r="B178" s="21" t="s">
        <v>555</v>
      </c>
      <c r="C178" s="22" t="s">
        <v>37</v>
      </c>
      <c r="D178" s="22" t="s">
        <v>540</v>
      </c>
      <c r="E178" s="22" t="s">
        <v>556</v>
      </c>
      <c r="F178" s="23" t="s">
        <v>557</v>
      </c>
      <c r="G178" s="24">
        <v>9350000</v>
      </c>
      <c r="H178" s="25">
        <v>8330000</v>
      </c>
      <c r="I178" s="35" t="s">
        <v>59</v>
      </c>
      <c r="J178" s="36"/>
      <c r="K178" s="37"/>
      <c r="L178" s="38"/>
      <c r="M178" s="27" t="s">
        <v>59</v>
      </c>
      <c r="N178" s="28" t="s">
        <v>52</v>
      </c>
      <c r="O178" s="28" t="s">
        <v>53</v>
      </c>
      <c r="P178" s="29" t="s">
        <v>54</v>
      </c>
      <c r="Q178" s="30">
        <v>8330000</v>
      </c>
      <c r="R178" s="30">
        <v>8330000</v>
      </c>
      <c r="S178" s="30">
        <v>67500</v>
      </c>
      <c r="T178" s="30">
        <v>0</v>
      </c>
      <c r="U178" s="30">
        <v>952500</v>
      </c>
      <c r="V178" s="31">
        <v>0</v>
      </c>
      <c r="W178" s="32" t="s">
        <v>44</v>
      </c>
      <c r="X178" s="33" t="s">
        <v>45</v>
      </c>
      <c r="Y178" s="34" t="s">
        <v>46</v>
      </c>
      <c r="Z178" s="34" t="s">
        <v>55</v>
      </c>
    </row>
    <row r="179" spans="1:26" ht="264" hidden="1" x14ac:dyDescent="0.2">
      <c r="A179" s="20">
        <f>SUBTOTAL(3,$B$7:B179)</f>
        <v>7</v>
      </c>
      <c r="B179" s="21" t="s">
        <v>558</v>
      </c>
      <c r="C179" s="22" t="s">
        <v>37</v>
      </c>
      <c r="D179" s="22" t="s">
        <v>540</v>
      </c>
      <c r="E179" s="22" t="s">
        <v>559</v>
      </c>
      <c r="F179" s="23" t="s">
        <v>560</v>
      </c>
      <c r="G179" s="24">
        <v>8325600</v>
      </c>
      <c r="H179" s="25">
        <v>7900000</v>
      </c>
      <c r="I179" s="35" t="s">
        <v>59</v>
      </c>
      <c r="J179" s="36"/>
      <c r="K179" s="37"/>
      <c r="L179" s="38"/>
      <c r="M179" s="27" t="s">
        <v>59</v>
      </c>
      <c r="N179" s="28" t="s">
        <v>52</v>
      </c>
      <c r="O179" s="28" t="s">
        <v>53</v>
      </c>
      <c r="P179" s="29" t="s">
        <v>54</v>
      </c>
      <c r="Q179" s="30">
        <v>7900000</v>
      </c>
      <c r="R179" s="30">
        <v>0</v>
      </c>
      <c r="S179" s="30">
        <v>300</v>
      </c>
      <c r="T179" s="30">
        <v>0</v>
      </c>
      <c r="U179" s="30">
        <v>425300</v>
      </c>
      <c r="V179" s="31">
        <v>0</v>
      </c>
      <c r="W179" s="32" t="s">
        <v>44</v>
      </c>
      <c r="X179" s="33" t="s">
        <v>45</v>
      </c>
      <c r="Y179" s="34" t="s">
        <v>46</v>
      </c>
      <c r="Z179" s="34" t="s">
        <v>55</v>
      </c>
    </row>
    <row r="180" spans="1:26" ht="264" hidden="1" x14ac:dyDescent="0.2">
      <c r="A180" s="20">
        <f>SUBTOTAL(3,$B$7:B180)</f>
        <v>7</v>
      </c>
      <c r="B180" s="21" t="s">
        <v>561</v>
      </c>
      <c r="C180" s="22" t="s">
        <v>37</v>
      </c>
      <c r="D180" s="22" t="s">
        <v>540</v>
      </c>
      <c r="E180" s="22" t="s">
        <v>562</v>
      </c>
      <c r="F180" s="23" t="s">
        <v>563</v>
      </c>
      <c r="G180" s="24">
        <v>8807000</v>
      </c>
      <c r="H180" s="25">
        <v>6125000</v>
      </c>
      <c r="I180" s="35" t="s">
        <v>59</v>
      </c>
      <c r="J180" s="36"/>
      <c r="K180" s="37"/>
      <c r="L180" s="38"/>
      <c r="M180" s="27" t="s">
        <v>59</v>
      </c>
      <c r="N180" s="28" t="s">
        <v>52</v>
      </c>
      <c r="O180" s="28" t="s">
        <v>53</v>
      </c>
      <c r="P180" s="29" t="s">
        <v>54</v>
      </c>
      <c r="Q180" s="30">
        <v>6125000</v>
      </c>
      <c r="R180" s="30">
        <v>6125000</v>
      </c>
      <c r="S180" s="30">
        <v>0</v>
      </c>
      <c r="T180" s="30">
        <v>0</v>
      </c>
      <c r="U180" s="30">
        <v>2682000</v>
      </c>
      <c r="V180" s="31">
        <v>0</v>
      </c>
      <c r="W180" s="32" t="s">
        <v>44</v>
      </c>
      <c r="X180" s="33" t="s">
        <v>45</v>
      </c>
      <c r="Y180" s="34" t="s">
        <v>46</v>
      </c>
      <c r="Z180" s="34" t="s">
        <v>73</v>
      </c>
    </row>
    <row r="181" spans="1:26" ht="384" hidden="1" x14ac:dyDescent="0.2">
      <c r="A181" s="20">
        <f>SUBTOTAL(3,$B$7:B181)</f>
        <v>7</v>
      </c>
      <c r="B181" s="21" t="s">
        <v>564</v>
      </c>
      <c r="C181" s="22" t="s">
        <v>37</v>
      </c>
      <c r="D181" s="22" t="s">
        <v>540</v>
      </c>
      <c r="E181" s="22" t="s">
        <v>565</v>
      </c>
      <c r="F181" s="23" t="s">
        <v>566</v>
      </c>
      <c r="G181" s="24">
        <v>9855000</v>
      </c>
      <c r="H181" s="25">
        <v>9845000</v>
      </c>
      <c r="I181" s="35" t="s">
        <v>52</v>
      </c>
      <c r="J181" s="36"/>
      <c r="K181" s="37"/>
      <c r="L181" s="38"/>
      <c r="M181" s="27" t="s">
        <v>52</v>
      </c>
      <c r="N181" s="28" t="s">
        <v>52</v>
      </c>
      <c r="O181" s="28" t="s">
        <v>53</v>
      </c>
      <c r="P181" s="29" t="s">
        <v>54</v>
      </c>
      <c r="Q181" s="30">
        <v>9845000</v>
      </c>
      <c r="R181" s="30">
        <v>9845000</v>
      </c>
      <c r="S181" s="30">
        <v>10000</v>
      </c>
      <c r="T181" s="30">
        <v>0</v>
      </c>
      <c r="U181" s="30">
        <v>0</v>
      </c>
      <c r="V181" s="31">
        <v>0</v>
      </c>
      <c r="W181" s="32" t="s">
        <v>44</v>
      </c>
      <c r="X181" s="33" t="s">
        <v>45</v>
      </c>
      <c r="Y181" s="34" t="s">
        <v>46</v>
      </c>
      <c r="Z181" s="34" t="s">
        <v>55</v>
      </c>
    </row>
    <row r="182" spans="1:26" ht="240" x14ac:dyDescent="0.2">
      <c r="A182" s="20">
        <f>SUBTOTAL(3,$B$7:B182)</f>
        <v>8</v>
      </c>
      <c r="B182" s="21" t="s">
        <v>567</v>
      </c>
      <c r="C182" s="22" t="s">
        <v>37</v>
      </c>
      <c r="D182" s="22" t="s">
        <v>38</v>
      </c>
      <c r="E182" s="22" t="s">
        <v>39</v>
      </c>
      <c r="F182" s="23" t="s">
        <v>568</v>
      </c>
      <c r="G182" s="24">
        <v>8000000</v>
      </c>
      <c r="H182" s="25">
        <v>8000000</v>
      </c>
      <c r="I182" s="26" t="s">
        <v>267</v>
      </c>
      <c r="J182" s="39"/>
      <c r="K182" s="40"/>
      <c r="L182" s="41"/>
      <c r="M182" s="27" t="s">
        <v>267</v>
      </c>
      <c r="N182" s="28" t="s">
        <v>267</v>
      </c>
      <c r="O182" s="28" t="s">
        <v>268</v>
      </c>
      <c r="P182" s="29" t="s">
        <v>43</v>
      </c>
      <c r="Q182" s="30">
        <v>0</v>
      </c>
      <c r="R182" s="30">
        <v>0</v>
      </c>
      <c r="S182" s="30">
        <v>0</v>
      </c>
      <c r="T182" s="30">
        <v>0</v>
      </c>
      <c r="U182" s="30">
        <v>0</v>
      </c>
      <c r="V182" s="31">
        <v>8000000</v>
      </c>
      <c r="W182" s="32" t="s">
        <v>569</v>
      </c>
      <c r="X182" s="33" t="s">
        <v>45</v>
      </c>
      <c r="Y182" s="34" t="s">
        <v>46</v>
      </c>
      <c r="Z182" s="34" t="s">
        <v>73</v>
      </c>
    </row>
    <row r="183" spans="1:26" ht="264" hidden="1" x14ac:dyDescent="0.2">
      <c r="A183" s="20">
        <f>SUBTOTAL(3,$B$7:B183)</f>
        <v>8</v>
      </c>
      <c r="B183" s="42" t="s">
        <v>570</v>
      </c>
      <c r="C183" s="22" t="s">
        <v>37</v>
      </c>
      <c r="D183" s="22" t="s">
        <v>49</v>
      </c>
      <c r="E183" s="22" t="s">
        <v>57</v>
      </c>
      <c r="F183" s="23" t="s">
        <v>571</v>
      </c>
      <c r="G183" s="24">
        <v>1045000</v>
      </c>
      <c r="H183" s="25">
        <v>1045000</v>
      </c>
      <c r="I183" s="35" t="s">
        <v>52</v>
      </c>
      <c r="J183" s="36"/>
      <c r="K183" s="37"/>
      <c r="L183" s="38"/>
      <c r="M183" s="27" t="s">
        <v>52</v>
      </c>
      <c r="N183" s="28" t="s">
        <v>52</v>
      </c>
      <c r="O183" s="28" t="s">
        <v>53</v>
      </c>
      <c r="P183" s="29" t="s">
        <v>54</v>
      </c>
      <c r="Q183" s="30">
        <v>651000</v>
      </c>
      <c r="R183" s="30">
        <v>0</v>
      </c>
      <c r="S183" s="30">
        <v>0</v>
      </c>
      <c r="T183" s="30">
        <v>0</v>
      </c>
      <c r="U183" s="30">
        <v>0</v>
      </c>
      <c r="V183" s="31">
        <v>394000</v>
      </c>
      <c r="W183" s="32" t="s">
        <v>569</v>
      </c>
      <c r="X183" s="33" t="s">
        <v>45</v>
      </c>
      <c r="Y183" s="34" t="s">
        <v>46</v>
      </c>
      <c r="Z183" s="34" t="s">
        <v>73</v>
      </c>
    </row>
    <row r="184" spans="1:26" ht="264" hidden="1" x14ac:dyDescent="0.2">
      <c r="A184" s="20">
        <f>SUBTOTAL(3,$B$7:B184)</f>
        <v>8</v>
      </c>
      <c r="B184" s="42" t="s">
        <v>572</v>
      </c>
      <c r="C184" s="22" t="s">
        <v>37</v>
      </c>
      <c r="D184" s="22" t="s">
        <v>75</v>
      </c>
      <c r="E184" s="22" t="s">
        <v>84</v>
      </c>
      <c r="F184" s="23" t="s">
        <v>573</v>
      </c>
      <c r="G184" s="24">
        <v>2265000</v>
      </c>
      <c r="H184" s="25">
        <v>2265000</v>
      </c>
      <c r="I184" s="35" t="s">
        <v>52</v>
      </c>
      <c r="J184" s="36"/>
      <c r="K184" s="37"/>
      <c r="L184" s="38"/>
      <c r="M184" s="27" t="s">
        <v>52</v>
      </c>
      <c r="N184" s="28" t="s">
        <v>52</v>
      </c>
      <c r="O184" s="28" t="s">
        <v>53</v>
      </c>
      <c r="P184" s="29" t="s">
        <v>54</v>
      </c>
      <c r="Q184" s="30">
        <v>1436500</v>
      </c>
      <c r="R184" s="30">
        <v>0</v>
      </c>
      <c r="S184" s="30">
        <v>0</v>
      </c>
      <c r="T184" s="30">
        <v>0</v>
      </c>
      <c r="U184" s="30">
        <v>0</v>
      </c>
      <c r="V184" s="31">
        <v>828500</v>
      </c>
      <c r="W184" s="32" t="s">
        <v>569</v>
      </c>
      <c r="X184" s="33" t="s">
        <v>45</v>
      </c>
      <c r="Y184" s="34" t="s">
        <v>46</v>
      </c>
      <c r="Z184" s="34" t="s">
        <v>73</v>
      </c>
    </row>
    <row r="185" spans="1:26" ht="192" hidden="1" x14ac:dyDescent="0.2">
      <c r="A185" s="20">
        <f>SUBTOTAL(3,$B$7:B185)</f>
        <v>8</v>
      </c>
      <c r="B185" s="42" t="s">
        <v>574</v>
      </c>
      <c r="C185" s="22" t="s">
        <v>37</v>
      </c>
      <c r="D185" s="22" t="s">
        <v>75</v>
      </c>
      <c r="E185" s="22" t="s">
        <v>84</v>
      </c>
      <c r="F185" s="23" t="s">
        <v>575</v>
      </c>
      <c r="G185" s="24">
        <v>1358000</v>
      </c>
      <c r="H185" s="25">
        <v>1358000</v>
      </c>
      <c r="I185" s="35" t="s">
        <v>52</v>
      </c>
      <c r="J185" s="36"/>
      <c r="K185" s="37"/>
      <c r="L185" s="38"/>
      <c r="M185" s="27" t="s">
        <v>52</v>
      </c>
      <c r="N185" s="28" t="s">
        <v>52</v>
      </c>
      <c r="O185" s="28" t="s">
        <v>53</v>
      </c>
      <c r="P185" s="29" t="s">
        <v>54</v>
      </c>
      <c r="Q185" s="30">
        <v>863500</v>
      </c>
      <c r="R185" s="30">
        <v>0</v>
      </c>
      <c r="S185" s="30">
        <v>0</v>
      </c>
      <c r="T185" s="30">
        <v>0</v>
      </c>
      <c r="U185" s="30">
        <v>0</v>
      </c>
      <c r="V185" s="31">
        <v>494500</v>
      </c>
      <c r="W185" s="32" t="s">
        <v>569</v>
      </c>
      <c r="X185" s="33" t="s">
        <v>45</v>
      </c>
      <c r="Y185" s="34" t="s">
        <v>46</v>
      </c>
      <c r="Z185" s="34" t="s">
        <v>73</v>
      </c>
    </row>
    <row r="186" spans="1:26" ht="288" hidden="1" x14ac:dyDescent="0.2">
      <c r="A186" s="20">
        <f>SUBTOTAL(3,$B$7:B186)</f>
        <v>8</v>
      </c>
      <c r="B186" s="42" t="s">
        <v>576</v>
      </c>
      <c r="C186" s="22" t="s">
        <v>37</v>
      </c>
      <c r="D186" s="22" t="s">
        <v>99</v>
      </c>
      <c r="E186" s="22" t="s">
        <v>100</v>
      </c>
      <c r="F186" s="23" t="s">
        <v>577</v>
      </c>
      <c r="G186" s="24">
        <v>871000</v>
      </c>
      <c r="H186" s="25">
        <v>629000</v>
      </c>
      <c r="I186" s="35" t="s">
        <v>52</v>
      </c>
      <c r="J186" s="36"/>
      <c r="K186" s="37"/>
      <c r="L186" s="38"/>
      <c r="M186" s="27" t="s">
        <v>52</v>
      </c>
      <c r="N186" s="28" t="s">
        <v>52</v>
      </c>
      <c r="O186" s="28" t="s">
        <v>53</v>
      </c>
      <c r="P186" s="29" t="s">
        <v>54</v>
      </c>
      <c r="Q186" s="30">
        <v>629000</v>
      </c>
      <c r="R186" s="30">
        <v>0</v>
      </c>
      <c r="S186" s="30">
        <v>242000</v>
      </c>
      <c r="T186" s="30">
        <v>0</v>
      </c>
      <c r="U186" s="30">
        <v>0</v>
      </c>
      <c r="V186" s="31">
        <v>0</v>
      </c>
      <c r="W186" s="32" t="s">
        <v>569</v>
      </c>
      <c r="X186" s="33" t="s">
        <v>45</v>
      </c>
      <c r="Y186" s="34" t="s">
        <v>46</v>
      </c>
      <c r="Z186" s="34" t="s">
        <v>55</v>
      </c>
    </row>
    <row r="187" spans="1:26" ht="264" hidden="1" x14ac:dyDescent="0.2">
      <c r="A187" s="20">
        <f>SUBTOTAL(3,$B$7:B187)</f>
        <v>8</v>
      </c>
      <c r="B187" s="21" t="s">
        <v>578</v>
      </c>
      <c r="C187" s="22" t="s">
        <v>37</v>
      </c>
      <c r="D187" s="22" t="s">
        <v>108</v>
      </c>
      <c r="E187" s="22" t="s">
        <v>109</v>
      </c>
      <c r="F187" s="23" t="s">
        <v>579</v>
      </c>
      <c r="G187" s="24">
        <v>494600</v>
      </c>
      <c r="H187" s="25">
        <v>494600</v>
      </c>
      <c r="I187" s="35" t="s">
        <v>52</v>
      </c>
      <c r="J187" s="36"/>
      <c r="K187" s="37"/>
      <c r="L187" s="38"/>
      <c r="M187" s="27" t="s">
        <v>52</v>
      </c>
      <c r="N187" s="28" t="s">
        <v>52</v>
      </c>
      <c r="O187" s="28" t="s">
        <v>53</v>
      </c>
      <c r="P187" s="29" t="s">
        <v>54</v>
      </c>
      <c r="Q187" s="30">
        <v>494600</v>
      </c>
      <c r="R187" s="30">
        <v>494600</v>
      </c>
      <c r="S187" s="30">
        <v>0</v>
      </c>
      <c r="T187" s="30">
        <v>0</v>
      </c>
      <c r="U187" s="30">
        <v>0</v>
      </c>
      <c r="V187" s="31">
        <v>0</v>
      </c>
      <c r="W187" s="32" t="s">
        <v>569</v>
      </c>
      <c r="X187" s="33" t="s">
        <v>45</v>
      </c>
      <c r="Y187" s="34" t="s">
        <v>46</v>
      </c>
      <c r="Z187" s="34" t="s">
        <v>73</v>
      </c>
    </row>
    <row r="188" spans="1:26" ht="312" hidden="1" x14ac:dyDescent="0.2">
      <c r="A188" s="20">
        <f>SUBTOTAL(3,$B$7:B188)</f>
        <v>8</v>
      </c>
      <c r="B188" s="21" t="s">
        <v>580</v>
      </c>
      <c r="C188" s="22" t="s">
        <v>37</v>
      </c>
      <c r="D188" s="22" t="s">
        <v>108</v>
      </c>
      <c r="E188" s="22" t="s">
        <v>117</v>
      </c>
      <c r="F188" s="23" t="s">
        <v>581</v>
      </c>
      <c r="G188" s="24">
        <v>2017000</v>
      </c>
      <c r="H188" s="25">
        <v>2017000</v>
      </c>
      <c r="I188" s="35" t="s">
        <v>52</v>
      </c>
      <c r="J188" s="36"/>
      <c r="K188" s="37"/>
      <c r="L188" s="38"/>
      <c r="M188" s="27" t="s">
        <v>52</v>
      </c>
      <c r="N188" s="28" t="s">
        <v>52</v>
      </c>
      <c r="O188" s="28" t="s">
        <v>53</v>
      </c>
      <c r="P188" s="29" t="s">
        <v>54</v>
      </c>
      <c r="Q188" s="30">
        <v>2014000</v>
      </c>
      <c r="R188" s="30">
        <v>0</v>
      </c>
      <c r="S188" s="30">
        <v>0</v>
      </c>
      <c r="T188" s="30">
        <v>0</v>
      </c>
      <c r="U188" s="30">
        <v>0</v>
      </c>
      <c r="V188" s="31">
        <v>3000</v>
      </c>
      <c r="W188" s="32" t="s">
        <v>569</v>
      </c>
      <c r="X188" s="33" t="s">
        <v>45</v>
      </c>
      <c r="Y188" s="34" t="s">
        <v>46</v>
      </c>
      <c r="Z188" s="34" t="s">
        <v>73</v>
      </c>
    </row>
    <row r="189" spans="1:26" ht="409.5" x14ac:dyDescent="0.2">
      <c r="A189" s="20">
        <f>SUBTOTAL(3,$B$7:B189)</f>
        <v>9</v>
      </c>
      <c r="B189" s="21" t="s">
        <v>582</v>
      </c>
      <c r="C189" s="22" t="s">
        <v>37</v>
      </c>
      <c r="D189" s="22" t="s">
        <v>108</v>
      </c>
      <c r="E189" s="22" t="s">
        <v>124</v>
      </c>
      <c r="F189" s="23" t="s">
        <v>583</v>
      </c>
      <c r="G189" s="24">
        <v>1738600</v>
      </c>
      <c r="H189" s="25">
        <v>1738600</v>
      </c>
      <c r="I189" s="26" t="s">
        <v>193</v>
      </c>
      <c r="J189" s="39"/>
      <c r="K189" s="40"/>
      <c r="L189" s="41"/>
      <c r="M189" s="27" t="s">
        <v>193</v>
      </c>
      <c r="N189" s="28" t="s">
        <v>193</v>
      </c>
      <c r="O189" s="28" t="s">
        <v>194</v>
      </c>
      <c r="P189" s="29" t="s">
        <v>43</v>
      </c>
      <c r="Q189" s="30">
        <v>0</v>
      </c>
      <c r="R189" s="30">
        <v>0</v>
      </c>
      <c r="S189" s="30">
        <v>0</v>
      </c>
      <c r="T189" s="30">
        <v>0</v>
      </c>
      <c r="U189" s="30">
        <v>0</v>
      </c>
      <c r="V189" s="31">
        <v>1738600</v>
      </c>
      <c r="W189" s="32" t="s">
        <v>569</v>
      </c>
      <c r="X189" s="33" t="s">
        <v>45</v>
      </c>
      <c r="Y189" s="34" t="s">
        <v>46</v>
      </c>
      <c r="Z189" s="34" t="s">
        <v>73</v>
      </c>
    </row>
    <row r="190" spans="1:26" ht="240" hidden="1" x14ac:dyDescent="0.2">
      <c r="A190" s="20">
        <f>SUBTOTAL(3,$B$7:B190)</f>
        <v>9</v>
      </c>
      <c r="B190" s="21" t="s">
        <v>584</v>
      </c>
      <c r="C190" s="22" t="s">
        <v>37</v>
      </c>
      <c r="D190" s="22" t="s">
        <v>108</v>
      </c>
      <c r="E190" s="22" t="s">
        <v>131</v>
      </c>
      <c r="F190" s="23" t="s">
        <v>585</v>
      </c>
      <c r="G190" s="24">
        <v>1526000</v>
      </c>
      <c r="H190" s="25">
        <v>1526000</v>
      </c>
      <c r="I190" s="35" t="s">
        <v>52</v>
      </c>
      <c r="J190" s="36"/>
      <c r="K190" s="37"/>
      <c r="L190" s="38"/>
      <c r="M190" s="27" t="s">
        <v>52</v>
      </c>
      <c r="N190" s="28" t="s">
        <v>52</v>
      </c>
      <c r="O190" s="28" t="s">
        <v>91</v>
      </c>
      <c r="P190" s="29" t="s">
        <v>54</v>
      </c>
      <c r="Q190" s="30">
        <v>852300</v>
      </c>
      <c r="R190" s="30">
        <v>0</v>
      </c>
      <c r="S190" s="30">
        <v>0</v>
      </c>
      <c r="T190" s="30">
        <v>0</v>
      </c>
      <c r="U190" s="30">
        <v>0</v>
      </c>
      <c r="V190" s="31">
        <v>673700</v>
      </c>
      <c r="W190" s="32" t="s">
        <v>569</v>
      </c>
      <c r="X190" s="33" t="s">
        <v>45</v>
      </c>
      <c r="Y190" s="34" t="s">
        <v>46</v>
      </c>
      <c r="Z190" s="34" t="s">
        <v>73</v>
      </c>
    </row>
    <row r="191" spans="1:26" ht="240" hidden="1" x14ac:dyDescent="0.2">
      <c r="A191" s="20">
        <f>SUBTOTAL(3,$B$7:B191)</f>
        <v>9</v>
      </c>
      <c r="B191" s="21" t="s">
        <v>586</v>
      </c>
      <c r="C191" s="22" t="s">
        <v>37</v>
      </c>
      <c r="D191" s="22" t="s">
        <v>108</v>
      </c>
      <c r="E191" s="22" t="s">
        <v>134</v>
      </c>
      <c r="F191" s="23" t="s">
        <v>587</v>
      </c>
      <c r="G191" s="24">
        <v>1231600</v>
      </c>
      <c r="H191" s="25">
        <v>722000</v>
      </c>
      <c r="I191" s="35" t="s">
        <v>52</v>
      </c>
      <c r="J191" s="36"/>
      <c r="K191" s="37"/>
      <c r="L191" s="38"/>
      <c r="M191" s="27" t="s">
        <v>52</v>
      </c>
      <c r="N191" s="28" t="s">
        <v>52</v>
      </c>
      <c r="O191" s="28" t="s">
        <v>53</v>
      </c>
      <c r="P191" s="29" t="s">
        <v>54</v>
      </c>
      <c r="Q191" s="30">
        <v>722000</v>
      </c>
      <c r="R191" s="30">
        <v>722000</v>
      </c>
      <c r="S191" s="30">
        <v>509600</v>
      </c>
      <c r="T191" s="30">
        <v>0</v>
      </c>
      <c r="U191" s="30">
        <v>0</v>
      </c>
      <c r="V191" s="31">
        <v>0</v>
      </c>
      <c r="W191" s="32" t="s">
        <v>569</v>
      </c>
      <c r="X191" s="33" t="s">
        <v>45</v>
      </c>
      <c r="Y191" s="34" t="s">
        <v>46</v>
      </c>
      <c r="Z191" s="34" t="s">
        <v>55</v>
      </c>
    </row>
    <row r="192" spans="1:26" ht="216" x14ac:dyDescent="0.2">
      <c r="A192" s="20">
        <f>SUBTOTAL(3,$B$7:B192)</f>
        <v>10</v>
      </c>
      <c r="B192" s="21" t="s">
        <v>588</v>
      </c>
      <c r="C192" s="22" t="s">
        <v>37</v>
      </c>
      <c r="D192" s="22" t="s">
        <v>108</v>
      </c>
      <c r="E192" s="22" t="s">
        <v>137</v>
      </c>
      <c r="F192" s="23" t="s">
        <v>589</v>
      </c>
      <c r="G192" s="24">
        <v>722000</v>
      </c>
      <c r="H192" s="25">
        <v>722000</v>
      </c>
      <c r="I192" s="26" t="s">
        <v>590</v>
      </c>
      <c r="J192" s="39"/>
      <c r="K192" s="40"/>
      <c r="L192" s="41"/>
      <c r="M192" s="27" t="s">
        <v>590</v>
      </c>
      <c r="N192" s="28" t="s">
        <v>590</v>
      </c>
      <c r="O192" s="28" t="s">
        <v>591</v>
      </c>
      <c r="P192" s="29" t="s">
        <v>43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31">
        <v>722000</v>
      </c>
      <c r="W192" s="32" t="s">
        <v>569</v>
      </c>
      <c r="X192" s="33" t="s">
        <v>45</v>
      </c>
      <c r="Y192" s="34" t="s">
        <v>46</v>
      </c>
      <c r="Z192" s="34" t="s">
        <v>73</v>
      </c>
    </row>
    <row r="193" spans="1:26" ht="240" hidden="1" x14ac:dyDescent="0.2">
      <c r="A193" s="20">
        <f>SUBTOTAL(3,$B$7:B193)</f>
        <v>10</v>
      </c>
      <c r="B193" s="21" t="s">
        <v>592</v>
      </c>
      <c r="C193" s="22" t="s">
        <v>37</v>
      </c>
      <c r="D193" s="22" t="s">
        <v>108</v>
      </c>
      <c r="E193" s="22" t="s">
        <v>144</v>
      </c>
      <c r="F193" s="23" t="s">
        <v>593</v>
      </c>
      <c r="G193" s="24">
        <v>2020000</v>
      </c>
      <c r="H193" s="25">
        <v>2020000</v>
      </c>
      <c r="I193" s="35" t="s">
        <v>52</v>
      </c>
      <c r="J193" s="36"/>
      <c r="K193" s="37"/>
      <c r="L193" s="38"/>
      <c r="M193" s="27" t="s">
        <v>52</v>
      </c>
      <c r="N193" s="28" t="s">
        <v>52</v>
      </c>
      <c r="O193" s="28" t="s">
        <v>53</v>
      </c>
      <c r="P193" s="29" t="s">
        <v>54</v>
      </c>
      <c r="Q193" s="30">
        <v>1440000</v>
      </c>
      <c r="R193" s="30">
        <v>0</v>
      </c>
      <c r="S193" s="30">
        <v>0</v>
      </c>
      <c r="T193" s="30">
        <v>0</v>
      </c>
      <c r="U193" s="30">
        <v>0</v>
      </c>
      <c r="V193" s="31">
        <v>580000</v>
      </c>
      <c r="W193" s="32" t="s">
        <v>569</v>
      </c>
      <c r="X193" s="33" t="s">
        <v>45</v>
      </c>
      <c r="Y193" s="34" t="s">
        <v>46</v>
      </c>
      <c r="Z193" s="34" t="s">
        <v>73</v>
      </c>
    </row>
    <row r="194" spans="1:26" ht="409.5" hidden="1" x14ac:dyDescent="0.2">
      <c r="A194" s="20">
        <f>SUBTOTAL(3,$B$7:B194)</f>
        <v>10</v>
      </c>
      <c r="B194" s="21" t="s">
        <v>594</v>
      </c>
      <c r="C194" s="22" t="s">
        <v>37</v>
      </c>
      <c r="D194" s="22" t="s">
        <v>155</v>
      </c>
      <c r="E194" s="22" t="s">
        <v>156</v>
      </c>
      <c r="F194" s="23" t="s">
        <v>595</v>
      </c>
      <c r="G194" s="24">
        <v>2154000</v>
      </c>
      <c r="H194" s="25">
        <v>2154000</v>
      </c>
      <c r="I194" s="35" t="s">
        <v>52</v>
      </c>
      <c r="J194" s="36"/>
      <c r="K194" s="37"/>
      <c r="L194" s="38"/>
      <c r="M194" s="27" t="s">
        <v>52</v>
      </c>
      <c r="N194" s="28" t="s">
        <v>52</v>
      </c>
      <c r="O194" s="28" t="s">
        <v>53</v>
      </c>
      <c r="P194" s="29" t="s">
        <v>54</v>
      </c>
      <c r="Q194" s="30">
        <v>1350000</v>
      </c>
      <c r="R194" s="30">
        <v>0</v>
      </c>
      <c r="S194" s="30">
        <v>0</v>
      </c>
      <c r="T194" s="30">
        <v>0</v>
      </c>
      <c r="U194" s="30">
        <v>0</v>
      </c>
      <c r="V194" s="31">
        <v>804000</v>
      </c>
      <c r="W194" s="32" t="s">
        <v>569</v>
      </c>
      <c r="X194" s="33" t="s">
        <v>45</v>
      </c>
      <c r="Y194" s="34" t="s">
        <v>46</v>
      </c>
      <c r="Z194" s="34" t="s">
        <v>73</v>
      </c>
    </row>
    <row r="195" spans="1:26" ht="360" x14ac:dyDescent="0.2">
      <c r="A195" s="20">
        <f>SUBTOTAL(3,$B$7:B195)</f>
        <v>11</v>
      </c>
      <c r="B195" s="21" t="s">
        <v>596</v>
      </c>
      <c r="C195" s="22" t="s">
        <v>37</v>
      </c>
      <c r="D195" s="22" t="s">
        <v>155</v>
      </c>
      <c r="E195" s="22" t="s">
        <v>159</v>
      </c>
      <c r="F195" s="23" t="s">
        <v>597</v>
      </c>
      <c r="G195" s="24">
        <v>1098000</v>
      </c>
      <c r="H195" s="25">
        <v>1098000</v>
      </c>
      <c r="I195" s="26" t="s">
        <v>590</v>
      </c>
      <c r="J195" s="39"/>
      <c r="K195" s="40"/>
      <c r="L195" s="41"/>
      <c r="M195" s="27" t="s">
        <v>590</v>
      </c>
      <c r="N195" s="28" t="s">
        <v>590</v>
      </c>
      <c r="O195" s="28" t="s">
        <v>591</v>
      </c>
      <c r="P195" s="29" t="s">
        <v>43</v>
      </c>
      <c r="Q195" s="30">
        <v>0</v>
      </c>
      <c r="R195" s="30">
        <v>0</v>
      </c>
      <c r="S195" s="30">
        <v>0</v>
      </c>
      <c r="T195" s="30">
        <v>0</v>
      </c>
      <c r="U195" s="30">
        <v>0</v>
      </c>
      <c r="V195" s="31">
        <v>1098000</v>
      </c>
      <c r="W195" s="32" t="s">
        <v>569</v>
      </c>
      <c r="X195" s="33" t="s">
        <v>45</v>
      </c>
      <c r="Y195" s="34" t="s">
        <v>46</v>
      </c>
      <c r="Z195" s="34" t="s">
        <v>73</v>
      </c>
    </row>
    <row r="196" spans="1:26" ht="312" x14ac:dyDescent="0.2">
      <c r="A196" s="20">
        <f>SUBTOTAL(3,$B$7:B196)</f>
        <v>12</v>
      </c>
      <c r="B196" s="21" t="s">
        <v>598</v>
      </c>
      <c r="C196" s="22" t="s">
        <v>37</v>
      </c>
      <c r="D196" s="22" t="s">
        <v>155</v>
      </c>
      <c r="E196" s="22" t="s">
        <v>162</v>
      </c>
      <c r="F196" s="23" t="s">
        <v>599</v>
      </c>
      <c r="G196" s="24">
        <v>4242200</v>
      </c>
      <c r="H196" s="25">
        <v>4242200</v>
      </c>
      <c r="I196" s="26" t="s">
        <v>193</v>
      </c>
      <c r="J196" s="39"/>
      <c r="K196" s="40"/>
      <c r="L196" s="41"/>
      <c r="M196" s="27" t="s">
        <v>193</v>
      </c>
      <c r="N196" s="28" t="s">
        <v>193</v>
      </c>
      <c r="O196" s="28" t="s">
        <v>194</v>
      </c>
      <c r="P196" s="29" t="s">
        <v>43</v>
      </c>
      <c r="Q196" s="30">
        <v>0</v>
      </c>
      <c r="R196" s="30">
        <v>0</v>
      </c>
      <c r="S196" s="30">
        <v>0</v>
      </c>
      <c r="T196" s="30">
        <v>0</v>
      </c>
      <c r="U196" s="30">
        <v>0</v>
      </c>
      <c r="V196" s="31">
        <v>4242200</v>
      </c>
      <c r="W196" s="32" t="s">
        <v>569</v>
      </c>
      <c r="X196" s="33" t="s">
        <v>45</v>
      </c>
      <c r="Y196" s="34" t="s">
        <v>46</v>
      </c>
      <c r="Z196" s="34" t="s">
        <v>73</v>
      </c>
    </row>
    <row r="197" spans="1:26" ht="312" x14ac:dyDescent="0.2">
      <c r="A197" s="20">
        <f>SUBTOTAL(3,$B$7:B197)</f>
        <v>13</v>
      </c>
      <c r="B197" s="21" t="s">
        <v>600</v>
      </c>
      <c r="C197" s="22" t="s">
        <v>37</v>
      </c>
      <c r="D197" s="22" t="s">
        <v>155</v>
      </c>
      <c r="E197" s="22" t="s">
        <v>168</v>
      </c>
      <c r="F197" s="23" t="s">
        <v>601</v>
      </c>
      <c r="G197" s="24">
        <v>2988800</v>
      </c>
      <c r="H197" s="25">
        <v>2988800</v>
      </c>
      <c r="I197" s="26" t="s">
        <v>590</v>
      </c>
      <c r="J197" s="39"/>
      <c r="K197" s="40"/>
      <c r="L197" s="41"/>
      <c r="M197" s="27" t="s">
        <v>590</v>
      </c>
      <c r="N197" s="28" t="s">
        <v>590</v>
      </c>
      <c r="O197" s="28" t="s">
        <v>591</v>
      </c>
      <c r="P197" s="29" t="s">
        <v>43</v>
      </c>
      <c r="Q197" s="30">
        <v>0</v>
      </c>
      <c r="R197" s="30">
        <v>0</v>
      </c>
      <c r="S197" s="30">
        <v>0</v>
      </c>
      <c r="T197" s="30">
        <v>0</v>
      </c>
      <c r="U197" s="30">
        <v>0</v>
      </c>
      <c r="V197" s="31">
        <v>2988800</v>
      </c>
      <c r="W197" s="32" t="s">
        <v>569</v>
      </c>
      <c r="X197" s="33" t="s">
        <v>45</v>
      </c>
      <c r="Y197" s="34" t="s">
        <v>46</v>
      </c>
      <c r="Z197" s="34" t="s">
        <v>73</v>
      </c>
    </row>
    <row r="198" spans="1:26" ht="288" hidden="1" x14ac:dyDescent="0.2">
      <c r="A198" s="20">
        <f>SUBTOTAL(3,$B$7:B198)</f>
        <v>13</v>
      </c>
      <c r="B198" s="21" t="s">
        <v>602</v>
      </c>
      <c r="C198" s="22" t="s">
        <v>37</v>
      </c>
      <c r="D198" s="22" t="s">
        <v>155</v>
      </c>
      <c r="E198" s="22" t="s">
        <v>177</v>
      </c>
      <c r="F198" s="23" t="s">
        <v>603</v>
      </c>
      <c r="G198" s="24">
        <v>3551000</v>
      </c>
      <c r="H198" s="25">
        <v>3551000</v>
      </c>
      <c r="I198" s="35" t="s">
        <v>52</v>
      </c>
      <c r="J198" s="36"/>
      <c r="K198" s="37"/>
      <c r="L198" s="38"/>
      <c r="M198" s="27" t="s">
        <v>52</v>
      </c>
      <c r="N198" s="28" t="s">
        <v>52</v>
      </c>
      <c r="O198" s="28" t="s">
        <v>91</v>
      </c>
      <c r="P198" s="29" t="s">
        <v>54</v>
      </c>
      <c r="Q198" s="30">
        <v>2535000</v>
      </c>
      <c r="R198" s="30">
        <v>0</v>
      </c>
      <c r="S198" s="30">
        <v>0</v>
      </c>
      <c r="T198" s="30">
        <v>0</v>
      </c>
      <c r="U198" s="30">
        <v>0</v>
      </c>
      <c r="V198" s="31">
        <v>1016000</v>
      </c>
      <c r="W198" s="32" t="s">
        <v>569</v>
      </c>
      <c r="X198" s="33" t="s">
        <v>45</v>
      </c>
      <c r="Y198" s="34" t="s">
        <v>46</v>
      </c>
      <c r="Z198" s="34" t="s">
        <v>73</v>
      </c>
    </row>
    <row r="199" spans="1:26" ht="409.5" x14ac:dyDescent="0.2">
      <c r="A199" s="20">
        <f>SUBTOTAL(3,$B$7:B199)</f>
        <v>14</v>
      </c>
      <c r="B199" s="21" t="s">
        <v>604</v>
      </c>
      <c r="C199" s="22" t="s">
        <v>37</v>
      </c>
      <c r="D199" s="22" t="s">
        <v>180</v>
      </c>
      <c r="E199" s="22" t="s">
        <v>203</v>
      </c>
      <c r="F199" s="23" t="s">
        <v>605</v>
      </c>
      <c r="G199" s="24">
        <v>2217500</v>
      </c>
      <c r="H199" s="25">
        <v>2217500</v>
      </c>
      <c r="I199" s="26" t="s">
        <v>193</v>
      </c>
      <c r="J199" s="39"/>
      <c r="K199" s="40"/>
      <c r="L199" s="41"/>
      <c r="M199" s="27" t="s">
        <v>193</v>
      </c>
      <c r="N199" s="28" t="s">
        <v>193</v>
      </c>
      <c r="O199" s="28" t="s">
        <v>194</v>
      </c>
      <c r="P199" s="29" t="s">
        <v>43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1">
        <v>2217500</v>
      </c>
      <c r="W199" s="32" t="s">
        <v>569</v>
      </c>
      <c r="X199" s="33" t="s">
        <v>45</v>
      </c>
      <c r="Y199" s="34" t="s">
        <v>46</v>
      </c>
      <c r="Z199" s="34" t="s">
        <v>73</v>
      </c>
    </row>
    <row r="200" spans="1:26" ht="264" hidden="1" x14ac:dyDescent="0.2">
      <c r="A200" s="20">
        <f>SUBTOTAL(3,$B$7:B200)</f>
        <v>14</v>
      </c>
      <c r="B200" s="21" t="s">
        <v>606</v>
      </c>
      <c r="C200" s="22" t="s">
        <v>37</v>
      </c>
      <c r="D200" s="22" t="s">
        <v>214</v>
      </c>
      <c r="E200" s="22" t="s">
        <v>223</v>
      </c>
      <c r="F200" s="23" t="s">
        <v>607</v>
      </c>
      <c r="G200" s="24">
        <v>9920000</v>
      </c>
      <c r="H200" s="25">
        <v>9917675</v>
      </c>
      <c r="I200" s="35" t="s">
        <v>52</v>
      </c>
      <c r="J200" s="36"/>
      <c r="K200" s="37"/>
      <c r="L200" s="38"/>
      <c r="M200" s="27" t="s">
        <v>52</v>
      </c>
      <c r="N200" s="28" t="s">
        <v>52</v>
      </c>
      <c r="O200" s="28" t="s">
        <v>53</v>
      </c>
      <c r="P200" s="29" t="s">
        <v>54</v>
      </c>
      <c r="Q200" s="30">
        <v>9917675</v>
      </c>
      <c r="R200" s="30">
        <v>9917675</v>
      </c>
      <c r="S200" s="30">
        <v>2325</v>
      </c>
      <c r="T200" s="30">
        <v>0</v>
      </c>
      <c r="U200" s="30">
        <v>0</v>
      </c>
      <c r="V200" s="31">
        <v>0</v>
      </c>
      <c r="W200" s="32" t="s">
        <v>569</v>
      </c>
      <c r="X200" s="33" t="s">
        <v>63</v>
      </c>
      <c r="Y200" s="34" t="s">
        <v>64</v>
      </c>
      <c r="Z200" s="34" t="s">
        <v>55</v>
      </c>
    </row>
    <row r="201" spans="1:26" ht="264" x14ac:dyDescent="0.2">
      <c r="A201" s="20">
        <f>SUBTOTAL(3,$B$7:B201)</f>
        <v>15</v>
      </c>
      <c r="B201" s="21" t="s">
        <v>608</v>
      </c>
      <c r="C201" s="22" t="s">
        <v>37</v>
      </c>
      <c r="D201" s="22" t="s">
        <v>214</v>
      </c>
      <c r="E201" s="22" t="s">
        <v>228</v>
      </c>
      <c r="F201" s="23" t="s">
        <v>609</v>
      </c>
      <c r="G201" s="24">
        <v>534000</v>
      </c>
      <c r="H201" s="25">
        <v>534000</v>
      </c>
      <c r="I201" s="26" t="s">
        <v>71</v>
      </c>
      <c r="J201" s="39"/>
      <c r="K201" s="40"/>
      <c r="L201" s="41"/>
      <c r="M201" s="27" t="s">
        <v>71</v>
      </c>
      <c r="N201" s="28" t="s">
        <v>71</v>
      </c>
      <c r="O201" s="28" t="s">
        <v>72</v>
      </c>
      <c r="P201" s="29" t="s">
        <v>43</v>
      </c>
      <c r="Q201" s="30">
        <v>0</v>
      </c>
      <c r="R201" s="30">
        <v>0</v>
      </c>
      <c r="S201" s="30">
        <v>0</v>
      </c>
      <c r="T201" s="30">
        <v>0</v>
      </c>
      <c r="U201" s="30">
        <v>0</v>
      </c>
      <c r="V201" s="31">
        <v>534000</v>
      </c>
      <c r="W201" s="32" t="s">
        <v>569</v>
      </c>
      <c r="X201" s="33" t="s">
        <v>45</v>
      </c>
      <c r="Y201" s="34" t="s">
        <v>46</v>
      </c>
      <c r="Z201" s="34" t="s">
        <v>73</v>
      </c>
    </row>
    <row r="202" spans="1:26" ht="240" hidden="1" x14ac:dyDescent="0.2">
      <c r="A202" s="20">
        <f>SUBTOTAL(3,$B$7:B202)</f>
        <v>15</v>
      </c>
      <c r="B202" s="21" t="s">
        <v>610</v>
      </c>
      <c r="C202" s="22" t="s">
        <v>37</v>
      </c>
      <c r="D202" s="22" t="s">
        <v>253</v>
      </c>
      <c r="E202" s="22" t="s">
        <v>254</v>
      </c>
      <c r="F202" s="23" t="s">
        <v>611</v>
      </c>
      <c r="G202" s="24">
        <v>3338000</v>
      </c>
      <c r="H202" s="25">
        <v>3338000</v>
      </c>
      <c r="I202" s="35" t="s">
        <v>52</v>
      </c>
      <c r="J202" s="36"/>
      <c r="K202" s="37"/>
      <c r="L202" s="38"/>
      <c r="M202" s="27" t="s">
        <v>52</v>
      </c>
      <c r="N202" s="28" t="s">
        <v>52</v>
      </c>
      <c r="O202" s="28" t="s">
        <v>91</v>
      </c>
      <c r="P202" s="29" t="s">
        <v>54</v>
      </c>
      <c r="Q202" s="30">
        <v>2068000</v>
      </c>
      <c r="R202" s="30">
        <v>0</v>
      </c>
      <c r="S202" s="30">
        <v>0</v>
      </c>
      <c r="T202" s="30">
        <v>0</v>
      </c>
      <c r="U202" s="30">
        <v>0</v>
      </c>
      <c r="V202" s="31">
        <v>1270000</v>
      </c>
      <c r="W202" s="32" t="s">
        <v>569</v>
      </c>
      <c r="X202" s="33" t="s">
        <v>45</v>
      </c>
      <c r="Y202" s="34" t="s">
        <v>46</v>
      </c>
      <c r="Z202" s="34" t="s">
        <v>73</v>
      </c>
    </row>
    <row r="203" spans="1:26" ht="240" hidden="1" x14ac:dyDescent="0.2">
      <c r="A203" s="20">
        <f>SUBTOTAL(3,$B$7:B203)</f>
        <v>15</v>
      </c>
      <c r="B203" s="21" t="s">
        <v>612</v>
      </c>
      <c r="C203" s="22" t="s">
        <v>37</v>
      </c>
      <c r="D203" s="22" t="s">
        <v>253</v>
      </c>
      <c r="E203" s="22" t="s">
        <v>257</v>
      </c>
      <c r="F203" s="23" t="s">
        <v>613</v>
      </c>
      <c r="G203" s="24">
        <v>1856000</v>
      </c>
      <c r="H203" s="25">
        <v>1856000</v>
      </c>
      <c r="I203" s="35" t="s">
        <v>52</v>
      </c>
      <c r="J203" s="36"/>
      <c r="K203" s="37"/>
      <c r="L203" s="38"/>
      <c r="M203" s="27" t="s">
        <v>52</v>
      </c>
      <c r="N203" s="28" t="s">
        <v>52</v>
      </c>
      <c r="O203" s="28" t="s">
        <v>53</v>
      </c>
      <c r="P203" s="29" t="s">
        <v>54</v>
      </c>
      <c r="Q203" s="30">
        <v>1137000</v>
      </c>
      <c r="R203" s="30">
        <v>0</v>
      </c>
      <c r="S203" s="30">
        <v>0</v>
      </c>
      <c r="T203" s="30">
        <v>0</v>
      </c>
      <c r="U203" s="30">
        <v>0</v>
      </c>
      <c r="V203" s="31">
        <v>719000</v>
      </c>
      <c r="W203" s="32" t="s">
        <v>569</v>
      </c>
      <c r="X203" s="33" t="s">
        <v>45</v>
      </c>
      <c r="Y203" s="34" t="s">
        <v>46</v>
      </c>
      <c r="Z203" s="34" t="s">
        <v>73</v>
      </c>
    </row>
    <row r="204" spans="1:26" ht="264" hidden="1" x14ac:dyDescent="0.2">
      <c r="A204" s="20">
        <f>SUBTOTAL(3,$B$7:B204)</f>
        <v>15</v>
      </c>
      <c r="B204" s="21" t="s">
        <v>614</v>
      </c>
      <c r="C204" s="22" t="s">
        <v>37</v>
      </c>
      <c r="D204" s="22" t="s">
        <v>253</v>
      </c>
      <c r="E204" s="22" t="s">
        <v>262</v>
      </c>
      <c r="F204" s="23" t="s">
        <v>615</v>
      </c>
      <c r="G204" s="24">
        <v>936400</v>
      </c>
      <c r="H204" s="25">
        <v>936400</v>
      </c>
      <c r="I204" s="35" t="s">
        <v>52</v>
      </c>
      <c r="J204" s="36"/>
      <c r="K204" s="37"/>
      <c r="L204" s="38"/>
      <c r="M204" s="27" t="s">
        <v>52</v>
      </c>
      <c r="N204" s="28" t="s">
        <v>52</v>
      </c>
      <c r="O204" s="28" t="s">
        <v>91</v>
      </c>
      <c r="P204" s="29" t="s">
        <v>54</v>
      </c>
      <c r="Q204" s="30">
        <v>522000</v>
      </c>
      <c r="R204" s="30">
        <v>0</v>
      </c>
      <c r="S204" s="30">
        <v>0</v>
      </c>
      <c r="T204" s="30">
        <v>0</v>
      </c>
      <c r="U204" s="30">
        <v>0</v>
      </c>
      <c r="V204" s="31">
        <v>414400</v>
      </c>
      <c r="W204" s="32" t="s">
        <v>569</v>
      </c>
      <c r="X204" s="33" t="s">
        <v>45</v>
      </c>
      <c r="Y204" s="34" t="s">
        <v>46</v>
      </c>
      <c r="Z204" s="34" t="s">
        <v>73</v>
      </c>
    </row>
    <row r="205" spans="1:26" ht="264" hidden="1" x14ac:dyDescent="0.2">
      <c r="A205" s="20">
        <f>SUBTOTAL(3,$B$7:B205)</f>
        <v>15</v>
      </c>
      <c r="B205" s="21" t="s">
        <v>616</v>
      </c>
      <c r="C205" s="22" t="s">
        <v>37</v>
      </c>
      <c r="D205" s="22" t="s">
        <v>253</v>
      </c>
      <c r="E205" s="22" t="s">
        <v>270</v>
      </c>
      <c r="F205" s="23" t="s">
        <v>617</v>
      </c>
      <c r="G205" s="24">
        <v>2385000</v>
      </c>
      <c r="H205" s="25">
        <v>2385000</v>
      </c>
      <c r="I205" s="35" t="s">
        <v>52</v>
      </c>
      <c r="J205" s="36"/>
      <c r="K205" s="37"/>
      <c r="L205" s="38"/>
      <c r="M205" s="27" t="s">
        <v>52</v>
      </c>
      <c r="N205" s="28" t="s">
        <v>52</v>
      </c>
      <c r="O205" s="28" t="s">
        <v>53</v>
      </c>
      <c r="P205" s="29" t="s">
        <v>54</v>
      </c>
      <c r="Q205" s="30">
        <v>1790000</v>
      </c>
      <c r="R205" s="30">
        <v>0</v>
      </c>
      <c r="S205" s="30">
        <v>0</v>
      </c>
      <c r="T205" s="30">
        <v>0</v>
      </c>
      <c r="U205" s="30">
        <v>0</v>
      </c>
      <c r="V205" s="31">
        <v>595000</v>
      </c>
      <c r="W205" s="32" t="s">
        <v>569</v>
      </c>
      <c r="X205" s="33" t="s">
        <v>45</v>
      </c>
      <c r="Y205" s="34" t="s">
        <v>46</v>
      </c>
      <c r="Z205" s="34" t="s">
        <v>73</v>
      </c>
    </row>
    <row r="206" spans="1:26" ht="288" hidden="1" x14ac:dyDescent="0.2">
      <c r="A206" s="20">
        <f>SUBTOTAL(3,$B$7:B206)</f>
        <v>15</v>
      </c>
      <c r="B206" s="21" t="s">
        <v>618</v>
      </c>
      <c r="C206" s="22" t="s">
        <v>37</v>
      </c>
      <c r="D206" s="22" t="s">
        <v>253</v>
      </c>
      <c r="E206" s="22" t="s">
        <v>273</v>
      </c>
      <c r="F206" s="23" t="s">
        <v>619</v>
      </c>
      <c r="G206" s="24">
        <v>803000</v>
      </c>
      <c r="H206" s="25">
        <v>799000</v>
      </c>
      <c r="I206" s="35" t="s">
        <v>52</v>
      </c>
      <c r="J206" s="36"/>
      <c r="K206" s="37"/>
      <c r="L206" s="38"/>
      <c r="M206" s="27" t="s">
        <v>52</v>
      </c>
      <c r="N206" s="28" t="s">
        <v>52</v>
      </c>
      <c r="O206" s="28" t="s">
        <v>53</v>
      </c>
      <c r="P206" s="29" t="s">
        <v>54</v>
      </c>
      <c r="Q206" s="30">
        <v>799000</v>
      </c>
      <c r="R206" s="30">
        <v>0</v>
      </c>
      <c r="S206" s="30">
        <v>4000</v>
      </c>
      <c r="T206" s="30">
        <v>0</v>
      </c>
      <c r="U206" s="30">
        <v>0</v>
      </c>
      <c r="V206" s="31">
        <v>0</v>
      </c>
      <c r="W206" s="32" t="s">
        <v>569</v>
      </c>
      <c r="X206" s="33" t="s">
        <v>45</v>
      </c>
      <c r="Y206" s="34" t="s">
        <v>46</v>
      </c>
      <c r="Z206" s="34" t="s">
        <v>55</v>
      </c>
    </row>
    <row r="207" spans="1:26" ht="264" hidden="1" x14ac:dyDescent="0.2">
      <c r="A207" s="20">
        <f>SUBTOTAL(3,$B$7:B207)</f>
        <v>15</v>
      </c>
      <c r="B207" s="21" t="s">
        <v>620</v>
      </c>
      <c r="C207" s="22" t="s">
        <v>37</v>
      </c>
      <c r="D207" s="22" t="s">
        <v>282</v>
      </c>
      <c r="E207" s="22" t="s">
        <v>283</v>
      </c>
      <c r="F207" s="23" t="s">
        <v>621</v>
      </c>
      <c r="G207" s="24">
        <v>1856000</v>
      </c>
      <c r="H207" s="25">
        <v>1240000</v>
      </c>
      <c r="I207" s="35" t="s">
        <v>52</v>
      </c>
      <c r="J207" s="36"/>
      <c r="K207" s="37"/>
      <c r="L207" s="38"/>
      <c r="M207" s="27" t="s">
        <v>52</v>
      </c>
      <c r="N207" s="28" t="s">
        <v>52</v>
      </c>
      <c r="O207" s="28" t="s">
        <v>53</v>
      </c>
      <c r="P207" s="29" t="s">
        <v>54</v>
      </c>
      <c r="Q207" s="30">
        <v>1240000</v>
      </c>
      <c r="R207" s="30">
        <v>0</v>
      </c>
      <c r="S207" s="30">
        <v>616000</v>
      </c>
      <c r="T207" s="30">
        <v>0</v>
      </c>
      <c r="U207" s="30">
        <v>0</v>
      </c>
      <c r="V207" s="31">
        <v>0</v>
      </c>
      <c r="W207" s="32" t="s">
        <v>569</v>
      </c>
      <c r="X207" s="33" t="s">
        <v>45</v>
      </c>
      <c r="Y207" s="34" t="s">
        <v>46</v>
      </c>
      <c r="Z207" s="34" t="s">
        <v>55</v>
      </c>
    </row>
    <row r="208" spans="1:26" ht="264" hidden="1" x14ac:dyDescent="0.2">
      <c r="A208" s="20">
        <f>SUBTOTAL(3,$B$7:B208)</f>
        <v>15</v>
      </c>
      <c r="B208" s="21" t="s">
        <v>622</v>
      </c>
      <c r="C208" s="22" t="s">
        <v>37</v>
      </c>
      <c r="D208" s="22" t="s">
        <v>282</v>
      </c>
      <c r="E208" s="22" t="s">
        <v>295</v>
      </c>
      <c r="F208" s="23" t="s">
        <v>623</v>
      </c>
      <c r="G208" s="24">
        <v>437700</v>
      </c>
      <c r="H208" s="25">
        <v>437500</v>
      </c>
      <c r="I208" s="35" t="s">
        <v>52</v>
      </c>
      <c r="J208" s="36"/>
      <c r="K208" s="37"/>
      <c r="L208" s="38"/>
      <c r="M208" s="27" t="s">
        <v>52</v>
      </c>
      <c r="N208" s="28" t="s">
        <v>52</v>
      </c>
      <c r="O208" s="28" t="s">
        <v>53</v>
      </c>
      <c r="P208" s="29" t="s">
        <v>54</v>
      </c>
      <c r="Q208" s="30">
        <v>437500</v>
      </c>
      <c r="R208" s="30">
        <v>0</v>
      </c>
      <c r="S208" s="30">
        <v>200</v>
      </c>
      <c r="T208" s="30">
        <v>0</v>
      </c>
      <c r="U208" s="30">
        <v>0</v>
      </c>
      <c r="V208" s="31">
        <v>0</v>
      </c>
      <c r="W208" s="32" t="s">
        <v>569</v>
      </c>
      <c r="X208" s="33" t="s">
        <v>45</v>
      </c>
      <c r="Y208" s="34" t="s">
        <v>46</v>
      </c>
      <c r="Z208" s="34" t="s">
        <v>55</v>
      </c>
    </row>
    <row r="209" spans="1:26" ht="240" hidden="1" x14ac:dyDescent="0.2">
      <c r="A209" s="20">
        <f>SUBTOTAL(3,$B$7:B209)</f>
        <v>15</v>
      </c>
      <c r="B209" s="21" t="s">
        <v>624</v>
      </c>
      <c r="C209" s="22" t="s">
        <v>37</v>
      </c>
      <c r="D209" s="22" t="s">
        <v>317</v>
      </c>
      <c r="E209" s="22" t="s">
        <v>318</v>
      </c>
      <c r="F209" s="23" t="s">
        <v>625</v>
      </c>
      <c r="G209" s="24">
        <v>1876000</v>
      </c>
      <c r="H209" s="25">
        <v>1865999</v>
      </c>
      <c r="I209" s="35" t="s">
        <v>52</v>
      </c>
      <c r="J209" s="36"/>
      <c r="K209" s="37"/>
      <c r="L209" s="38"/>
      <c r="M209" s="27" t="s">
        <v>52</v>
      </c>
      <c r="N209" s="28" t="s">
        <v>52</v>
      </c>
      <c r="O209" s="28" t="s">
        <v>53</v>
      </c>
      <c r="P209" s="29" t="s">
        <v>54</v>
      </c>
      <c r="Q209" s="30">
        <v>1865999</v>
      </c>
      <c r="R209" s="30">
        <v>0</v>
      </c>
      <c r="S209" s="30">
        <v>10001</v>
      </c>
      <c r="T209" s="30">
        <v>0</v>
      </c>
      <c r="U209" s="30">
        <v>0</v>
      </c>
      <c r="V209" s="31">
        <v>0</v>
      </c>
      <c r="W209" s="32" t="s">
        <v>569</v>
      </c>
      <c r="X209" s="33" t="s">
        <v>45</v>
      </c>
      <c r="Y209" s="34" t="s">
        <v>46</v>
      </c>
      <c r="Z209" s="34" t="s">
        <v>55</v>
      </c>
    </row>
    <row r="210" spans="1:26" ht="312" hidden="1" x14ac:dyDescent="0.2">
      <c r="A210" s="20">
        <f>SUBTOTAL(3,$B$7:B210)</f>
        <v>15</v>
      </c>
      <c r="B210" s="21" t="s">
        <v>626</v>
      </c>
      <c r="C210" s="22" t="s">
        <v>37</v>
      </c>
      <c r="D210" s="22" t="s">
        <v>317</v>
      </c>
      <c r="E210" s="22" t="s">
        <v>321</v>
      </c>
      <c r="F210" s="23" t="s">
        <v>627</v>
      </c>
      <c r="G210" s="24">
        <v>802000</v>
      </c>
      <c r="H210" s="25">
        <v>802000</v>
      </c>
      <c r="I210" s="35" t="s">
        <v>52</v>
      </c>
      <c r="J210" s="36"/>
      <c r="K210" s="37"/>
      <c r="L210" s="38"/>
      <c r="M210" s="27" t="s">
        <v>52</v>
      </c>
      <c r="N210" s="28" t="s">
        <v>52</v>
      </c>
      <c r="O210" s="28" t="s">
        <v>91</v>
      </c>
      <c r="P210" s="29" t="s">
        <v>54</v>
      </c>
      <c r="Q210" s="30">
        <v>589999</v>
      </c>
      <c r="R210" s="30">
        <v>0</v>
      </c>
      <c r="S210" s="30">
        <v>0</v>
      </c>
      <c r="T210" s="30">
        <v>0</v>
      </c>
      <c r="U210" s="30">
        <v>0</v>
      </c>
      <c r="V210" s="31">
        <v>212001</v>
      </c>
      <c r="W210" s="32" t="s">
        <v>569</v>
      </c>
      <c r="X210" s="33" t="s">
        <v>45</v>
      </c>
      <c r="Y210" s="34" t="s">
        <v>46</v>
      </c>
      <c r="Z210" s="34" t="s">
        <v>73</v>
      </c>
    </row>
    <row r="211" spans="1:26" ht="216" hidden="1" x14ac:dyDescent="0.2">
      <c r="A211" s="20">
        <f>SUBTOTAL(3,$B$7:B211)</f>
        <v>15</v>
      </c>
      <c r="B211" s="21" t="s">
        <v>628</v>
      </c>
      <c r="C211" s="22" t="s">
        <v>37</v>
      </c>
      <c r="D211" s="22" t="s">
        <v>329</v>
      </c>
      <c r="E211" s="22" t="s">
        <v>330</v>
      </c>
      <c r="F211" s="23" t="s">
        <v>629</v>
      </c>
      <c r="G211" s="24">
        <v>915900</v>
      </c>
      <c r="H211" s="25">
        <v>915900</v>
      </c>
      <c r="I211" s="35" t="s">
        <v>52</v>
      </c>
      <c r="J211" s="36"/>
      <c r="K211" s="37"/>
      <c r="L211" s="38"/>
      <c r="M211" s="27" t="s">
        <v>52</v>
      </c>
      <c r="N211" s="28" t="s">
        <v>52</v>
      </c>
      <c r="O211" s="28" t="s">
        <v>91</v>
      </c>
      <c r="P211" s="29" t="s">
        <v>54</v>
      </c>
      <c r="Q211" s="30">
        <v>683000</v>
      </c>
      <c r="R211" s="30">
        <v>0</v>
      </c>
      <c r="S211" s="30">
        <v>0</v>
      </c>
      <c r="T211" s="30">
        <v>0</v>
      </c>
      <c r="U211" s="30">
        <v>0</v>
      </c>
      <c r="V211" s="31">
        <v>232900</v>
      </c>
      <c r="W211" s="32" t="s">
        <v>569</v>
      </c>
      <c r="X211" s="33" t="s">
        <v>45</v>
      </c>
      <c r="Y211" s="34" t="s">
        <v>46</v>
      </c>
      <c r="Z211" s="34" t="s">
        <v>73</v>
      </c>
    </row>
    <row r="212" spans="1:26" ht="216" hidden="1" x14ac:dyDescent="0.2">
      <c r="A212" s="20">
        <f>SUBTOTAL(3,$B$7:B212)</f>
        <v>15</v>
      </c>
      <c r="B212" s="21" t="s">
        <v>630</v>
      </c>
      <c r="C212" s="22" t="s">
        <v>37</v>
      </c>
      <c r="D212" s="22" t="s">
        <v>329</v>
      </c>
      <c r="E212" s="22" t="s">
        <v>330</v>
      </c>
      <c r="F212" s="23" t="s">
        <v>631</v>
      </c>
      <c r="G212" s="24">
        <v>824700</v>
      </c>
      <c r="H212" s="25">
        <v>824700</v>
      </c>
      <c r="I212" s="35" t="s">
        <v>52</v>
      </c>
      <c r="J212" s="36"/>
      <c r="K212" s="37"/>
      <c r="L212" s="38"/>
      <c r="M212" s="27" t="s">
        <v>52</v>
      </c>
      <c r="N212" s="28" t="s">
        <v>52</v>
      </c>
      <c r="O212" s="28" t="s">
        <v>53</v>
      </c>
      <c r="P212" s="29" t="s">
        <v>54</v>
      </c>
      <c r="Q212" s="30">
        <v>610000</v>
      </c>
      <c r="R212" s="30">
        <v>0</v>
      </c>
      <c r="S212" s="30">
        <v>0</v>
      </c>
      <c r="T212" s="30">
        <v>0</v>
      </c>
      <c r="U212" s="30">
        <v>0</v>
      </c>
      <c r="V212" s="31">
        <v>214700</v>
      </c>
      <c r="W212" s="32" t="s">
        <v>569</v>
      </c>
      <c r="X212" s="33" t="s">
        <v>45</v>
      </c>
      <c r="Y212" s="34" t="s">
        <v>46</v>
      </c>
      <c r="Z212" s="34" t="s">
        <v>73</v>
      </c>
    </row>
    <row r="213" spans="1:26" ht="408" x14ac:dyDescent="0.2">
      <c r="A213" s="20">
        <f>SUBTOTAL(3,$B$7:B213)</f>
        <v>16</v>
      </c>
      <c r="B213" s="21" t="s">
        <v>632</v>
      </c>
      <c r="C213" s="22" t="s">
        <v>37</v>
      </c>
      <c r="D213" s="22" t="s">
        <v>329</v>
      </c>
      <c r="E213" s="22" t="s">
        <v>335</v>
      </c>
      <c r="F213" s="23" t="s">
        <v>633</v>
      </c>
      <c r="G213" s="24">
        <v>3942000</v>
      </c>
      <c r="H213" s="25">
        <v>3942000</v>
      </c>
      <c r="I213" s="26" t="s">
        <v>193</v>
      </c>
      <c r="J213" s="39"/>
      <c r="K213" s="40"/>
      <c r="L213" s="41"/>
      <c r="M213" s="27" t="s">
        <v>193</v>
      </c>
      <c r="N213" s="28" t="s">
        <v>193</v>
      </c>
      <c r="O213" s="28" t="s">
        <v>194</v>
      </c>
      <c r="P213" s="29" t="s">
        <v>43</v>
      </c>
      <c r="Q213" s="30">
        <v>0</v>
      </c>
      <c r="R213" s="30">
        <v>0</v>
      </c>
      <c r="S213" s="30">
        <v>0</v>
      </c>
      <c r="T213" s="30">
        <v>0</v>
      </c>
      <c r="U213" s="30">
        <v>0</v>
      </c>
      <c r="V213" s="31">
        <v>3942000</v>
      </c>
      <c r="W213" s="32" t="s">
        <v>569</v>
      </c>
      <c r="X213" s="33" t="s">
        <v>45</v>
      </c>
      <c r="Y213" s="34" t="s">
        <v>46</v>
      </c>
      <c r="Z213" s="34" t="s">
        <v>73</v>
      </c>
    </row>
    <row r="214" spans="1:26" ht="288" hidden="1" x14ac:dyDescent="0.2">
      <c r="A214" s="20">
        <f>SUBTOTAL(3,$B$7:B214)</f>
        <v>16</v>
      </c>
      <c r="B214" s="21" t="s">
        <v>634</v>
      </c>
      <c r="C214" s="22" t="s">
        <v>37</v>
      </c>
      <c r="D214" s="22" t="s">
        <v>329</v>
      </c>
      <c r="E214" s="22" t="s">
        <v>338</v>
      </c>
      <c r="F214" s="23" t="s">
        <v>635</v>
      </c>
      <c r="G214" s="24">
        <v>2240000</v>
      </c>
      <c r="H214" s="25">
        <v>2240000</v>
      </c>
      <c r="I214" s="35" t="s">
        <v>52</v>
      </c>
      <c r="J214" s="36"/>
      <c r="K214" s="37"/>
      <c r="L214" s="38"/>
      <c r="M214" s="27" t="s">
        <v>52</v>
      </c>
      <c r="N214" s="28" t="s">
        <v>52</v>
      </c>
      <c r="O214" s="28" t="s">
        <v>91</v>
      </c>
      <c r="P214" s="29" t="s">
        <v>54</v>
      </c>
      <c r="Q214" s="30">
        <v>1218000</v>
      </c>
      <c r="R214" s="30">
        <v>0</v>
      </c>
      <c r="S214" s="30">
        <v>0</v>
      </c>
      <c r="T214" s="30">
        <v>0</v>
      </c>
      <c r="U214" s="30">
        <v>0</v>
      </c>
      <c r="V214" s="31">
        <v>1022000</v>
      </c>
      <c r="W214" s="32" t="s">
        <v>569</v>
      </c>
      <c r="X214" s="33" t="s">
        <v>45</v>
      </c>
      <c r="Y214" s="34" t="s">
        <v>46</v>
      </c>
      <c r="Z214" s="34" t="s">
        <v>73</v>
      </c>
    </row>
    <row r="215" spans="1:26" ht="312" hidden="1" x14ac:dyDescent="0.2">
      <c r="A215" s="20">
        <f>SUBTOTAL(3,$B$7:B215)</f>
        <v>16</v>
      </c>
      <c r="B215" s="21" t="s">
        <v>636</v>
      </c>
      <c r="C215" s="22" t="s">
        <v>37</v>
      </c>
      <c r="D215" s="22" t="s">
        <v>329</v>
      </c>
      <c r="E215" s="22" t="s">
        <v>338</v>
      </c>
      <c r="F215" s="23" t="s">
        <v>637</v>
      </c>
      <c r="G215" s="24">
        <v>1238000</v>
      </c>
      <c r="H215" s="25">
        <v>1238000</v>
      </c>
      <c r="I215" s="35" t="s">
        <v>52</v>
      </c>
      <c r="J215" s="36"/>
      <c r="K215" s="37"/>
      <c r="L215" s="38"/>
      <c r="M215" s="27" t="s">
        <v>52</v>
      </c>
      <c r="N215" s="28" t="s">
        <v>52</v>
      </c>
      <c r="O215" s="28" t="s">
        <v>91</v>
      </c>
      <c r="P215" s="29" t="s">
        <v>54</v>
      </c>
      <c r="Q215" s="30">
        <v>678000</v>
      </c>
      <c r="R215" s="30">
        <v>0</v>
      </c>
      <c r="S215" s="30">
        <v>0</v>
      </c>
      <c r="T215" s="30">
        <v>0</v>
      </c>
      <c r="U215" s="30">
        <v>0</v>
      </c>
      <c r="V215" s="31">
        <v>560000</v>
      </c>
      <c r="W215" s="32" t="s">
        <v>569</v>
      </c>
      <c r="X215" s="33" t="s">
        <v>45</v>
      </c>
      <c r="Y215" s="34" t="s">
        <v>46</v>
      </c>
      <c r="Z215" s="34" t="s">
        <v>73</v>
      </c>
    </row>
    <row r="216" spans="1:26" ht="312" hidden="1" x14ac:dyDescent="0.2">
      <c r="A216" s="20">
        <f>SUBTOTAL(3,$B$7:B216)</f>
        <v>16</v>
      </c>
      <c r="B216" s="21" t="s">
        <v>638</v>
      </c>
      <c r="C216" s="22" t="s">
        <v>37</v>
      </c>
      <c r="D216" s="22" t="s">
        <v>345</v>
      </c>
      <c r="E216" s="22" t="s">
        <v>346</v>
      </c>
      <c r="F216" s="23" t="s">
        <v>639</v>
      </c>
      <c r="G216" s="24">
        <v>1487000</v>
      </c>
      <c r="H216" s="25">
        <v>1487000</v>
      </c>
      <c r="I216" s="35" t="s">
        <v>52</v>
      </c>
      <c r="J216" s="36"/>
      <c r="K216" s="37"/>
      <c r="L216" s="38"/>
      <c r="M216" s="27" t="s">
        <v>52</v>
      </c>
      <c r="N216" s="28" t="s">
        <v>52</v>
      </c>
      <c r="O216" s="28" t="s">
        <v>53</v>
      </c>
      <c r="P216" s="29" t="s">
        <v>54</v>
      </c>
      <c r="Q216" s="30">
        <v>1070000</v>
      </c>
      <c r="R216" s="30">
        <v>0</v>
      </c>
      <c r="S216" s="30">
        <v>0</v>
      </c>
      <c r="T216" s="30">
        <v>0</v>
      </c>
      <c r="U216" s="30">
        <v>0</v>
      </c>
      <c r="V216" s="31">
        <v>417000</v>
      </c>
      <c r="W216" s="32" t="s">
        <v>569</v>
      </c>
      <c r="X216" s="33" t="s">
        <v>45</v>
      </c>
      <c r="Y216" s="34" t="s">
        <v>46</v>
      </c>
      <c r="Z216" s="34" t="s">
        <v>73</v>
      </c>
    </row>
    <row r="217" spans="1:26" ht="360" hidden="1" x14ac:dyDescent="0.2">
      <c r="A217" s="20">
        <f>SUBTOTAL(3,$B$7:B217)</f>
        <v>16</v>
      </c>
      <c r="B217" s="21" t="s">
        <v>640</v>
      </c>
      <c r="C217" s="22" t="s">
        <v>37</v>
      </c>
      <c r="D217" s="22" t="s">
        <v>345</v>
      </c>
      <c r="E217" s="22" t="s">
        <v>354</v>
      </c>
      <c r="F217" s="23" t="s">
        <v>641</v>
      </c>
      <c r="G217" s="24">
        <v>492300</v>
      </c>
      <c r="H217" s="25">
        <v>492300</v>
      </c>
      <c r="I217" s="35" t="s">
        <v>52</v>
      </c>
      <c r="J217" s="36"/>
      <c r="K217" s="37"/>
      <c r="L217" s="38"/>
      <c r="M217" s="27" t="s">
        <v>52</v>
      </c>
      <c r="N217" s="28" t="s">
        <v>52</v>
      </c>
      <c r="O217" s="28" t="s">
        <v>53</v>
      </c>
      <c r="P217" s="29" t="s">
        <v>54</v>
      </c>
      <c r="Q217" s="30">
        <v>492300</v>
      </c>
      <c r="R217" s="30">
        <v>0</v>
      </c>
      <c r="S217" s="30">
        <v>0</v>
      </c>
      <c r="T217" s="30">
        <v>0</v>
      </c>
      <c r="U217" s="30">
        <v>0</v>
      </c>
      <c r="V217" s="31">
        <v>0</v>
      </c>
      <c r="W217" s="32" t="s">
        <v>569</v>
      </c>
      <c r="X217" s="33" t="s">
        <v>45</v>
      </c>
      <c r="Y217" s="34" t="s">
        <v>46</v>
      </c>
      <c r="Z217" s="34" t="s">
        <v>73</v>
      </c>
    </row>
    <row r="218" spans="1:26" ht="384" hidden="1" x14ac:dyDescent="0.2">
      <c r="A218" s="20">
        <f>SUBTOTAL(3,$B$7:B218)</f>
        <v>16</v>
      </c>
      <c r="B218" s="21" t="s">
        <v>642</v>
      </c>
      <c r="C218" s="22" t="s">
        <v>37</v>
      </c>
      <c r="D218" s="22" t="s">
        <v>360</v>
      </c>
      <c r="E218" s="22" t="s">
        <v>361</v>
      </c>
      <c r="F218" s="23" t="s">
        <v>643</v>
      </c>
      <c r="G218" s="24">
        <v>1011000</v>
      </c>
      <c r="H218" s="25">
        <v>1011000</v>
      </c>
      <c r="I218" s="35" t="s">
        <v>52</v>
      </c>
      <c r="J218" s="36"/>
      <c r="K218" s="37"/>
      <c r="L218" s="38"/>
      <c r="M218" s="27" t="s">
        <v>52</v>
      </c>
      <c r="N218" s="28" t="s">
        <v>52</v>
      </c>
      <c r="O218" s="28" t="s">
        <v>53</v>
      </c>
      <c r="P218" s="29" t="s">
        <v>54</v>
      </c>
      <c r="Q218" s="30">
        <v>996000</v>
      </c>
      <c r="R218" s="30">
        <v>0</v>
      </c>
      <c r="S218" s="30">
        <v>0</v>
      </c>
      <c r="T218" s="30">
        <v>0</v>
      </c>
      <c r="U218" s="30">
        <v>0</v>
      </c>
      <c r="V218" s="31">
        <v>15000</v>
      </c>
      <c r="W218" s="32" t="s">
        <v>569</v>
      </c>
      <c r="X218" s="33" t="s">
        <v>45</v>
      </c>
      <c r="Y218" s="34" t="s">
        <v>46</v>
      </c>
      <c r="Z218" s="34" t="s">
        <v>73</v>
      </c>
    </row>
    <row r="219" spans="1:26" ht="288" hidden="1" x14ac:dyDescent="0.2">
      <c r="A219" s="20">
        <f>SUBTOTAL(3,$B$7:B219)</f>
        <v>16</v>
      </c>
      <c r="B219" s="21" t="s">
        <v>644</v>
      </c>
      <c r="C219" s="22" t="s">
        <v>37</v>
      </c>
      <c r="D219" s="22" t="s">
        <v>360</v>
      </c>
      <c r="E219" s="22" t="s">
        <v>364</v>
      </c>
      <c r="F219" s="23" t="s">
        <v>645</v>
      </c>
      <c r="G219" s="24">
        <v>290000</v>
      </c>
      <c r="H219" s="25">
        <v>290000</v>
      </c>
      <c r="I219" s="35" t="s">
        <v>52</v>
      </c>
      <c r="J219" s="36"/>
      <c r="K219" s="37"/>
      <c r="L219" s="38"/>
      <c r="M219" s="27" t="s">
        <v>52</v>
      </c>
      <c r="N219" s="28" t="s">
        <v>52</v>
      </c>
      <c r="O219" s="28" t="s">
        <v>53</v>
      </c>
      <c r="P219" s="29" t="s">
        <v>54</v>
      </c>
      <c r="Q219" s="30">
        <v>290000</v>
      </c>
      <c r="R219" s="30">
        <v>290000</v>
      </c>
      <c r="S219" s="30">
        <v>0</v>
      </c>
      <c r="T219" s="30">
        <v>0</v>
      </c>
      <c r="U219" s="30">
        <v>0</v>
      </c>
      <c r="V219" s="31">
        <v>0</v>
      </c>
      <c r="W219" s="32" t="s">
        <v>569</v>
      </c>
      <c r="X219" s="33" t="s">
        <v>45</v>
      </c>
      <c r="Y219" s="34" t="s">
        <v>46</v>
      </c>
      <c r="Z219" s="34" t="s">
        <v>73</v>
      </c>
    </row>
    <row r="220" spans="1:26" ht="312" hidden="1" x14ac:dyDescent="0.2">
      <c r="A220" s="20">
        <f>SUBTOTAL(3,$B$7:B220)</f>
        <v>16</v>
      </c>
      <c r="B220" s="21" t="s">
        <v>646</v>
      </c>
      <c r="C220" s="22" t="s">
        <v>37</v>
      </c>
      <c r="D220" s="22" t="s">
        <v>360</v>
      </c>
      <c r="E220" s="22" t="s">
        <v>385</v>
      </c>
      <c r="F220" s="23" t="s">
        <v>647</v>
      </c>
      <c r="G220" s="24">
        <v>495000</v>
      </c>
      <c r="H220" s="25">
        <v>495000</v>
      </c>
      <c r="I220" s="35" t="s">
        <v>52</v>
      </c>
      <c r="J220" s="36"/>
      <c r="K220" s="37"/>
      <c r="L220" s="38"/>
      <c r="M220" s="27" t="s">
        <v>52</v>
      </c>
      <c r="N220" s="28" t="s">
        <v>52</v>
      </c>
      <c r="O220" s="28" t="s">
        <v>53</v>
      </c>
      <c r="P220" s="29" t="s">
        <v>54</v>
      </c>
      <c r="Q220" s="30">
        <v>495000</v>
      </c>
      <c r="R220" s="30">
        <v>0</v>
      </c>
      <c r="S220" s="30">
        <v>0</v>
      </c>
      <c r="T220" s="30">
        <v>0</v>
      </c>
      <c r="U220" s="30">
        <v>0</v>
      </c>
      <c r="V220" s="31">
        <v>0</v>
      </c>
      <c r="W220" s="32" t="s">
        <v>569</v>
      </c>
      <c r="X220" s="33" t="s">
        <v>45</v>
      </c>
      <c r="Y220" s="34" t="s">
        <v>46</v>
      </c>
      <c r="Z220" s="34" t="s">
        <v>73</v>
      </c>
    </row>
    <row r="221" spans="1:26" ht="336" x14ac:dyDescent="0.2">
      <c r="A221" s="20">
        <f>SUBTOTAL(3,$B$7:B221)</f>
        <v>17</v>
      </c>
      <c r="B221" s="21" t="s">
        <v>648</v>
      </c>
      <c r="C221" s="22" t="s">
        <v>37</v>
      </c>
      <c r="D221" s="22" t="s">
        <v>400</v>
      </c>
      <c r="E221" s="22" t="s">
        <v>401</v>
      </c>
      <c r="F221" s="23" t="s">
        <v>649</v>
      </c>
      <c r="G221" s="24">
        <v>1709000</v>
      </c>
      <c r="H221" s="25">
        <v>1709000</v>
      </c>
      <c r="I221" s="26" t="s">
        <v>193</v>
      </c>
      <c r="J221" s="39"/>
      <c r="K221" s="40"/>
      <c r="L221" s="41"/>
      <c r="M221" s="27" t="s">
        <v>193</v>
      </c>
      <c r="N221" s="28" t="s">
        <v>193</v>
      </c>
      <c r="O221" s="28" t="s">
        <v>194</v>
      </c>
      <c r="P221" s="29" t="s">
        <v>43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1">
        <v>1709000</v>
      </c>
      <c r="W221" s="32" t="s">
        <v>569</v>
      </c>
      <c r="X221" s="33" t="s">
        <v>45</v>
      </c>
      <c r="Y221" s="34" t="s">
        <v>46</v>
      </c>
      <c r="Z221" s="34" t="s">
        <v>73</v>
      </c>
    </row>
    <row r="222" spans="1:26" ht="288" hidden="1" x14ac:dyDescent="0.2">
      <c r="A222" s="20">
        <f>SUBTOTAL(3,$B$7:B222)</f>
        <v>17</v>
      </c>
      <c r="B222" s="42" t="s">
        <v>650</v>
      </c>
      <c r="C222" s="22" t="s">
        <v>37</v>
      </c>
      <c r="D222" s="22" t="s">
        <v>417</v>
      </c>
      <c r="E222" s="22" t="s">
        <v>426</v>
      </c>
      <c r="F222" s="23" t="s">
        <v>651</v>
      </c>
      <c r="G222" s="24">
        <v>894000</v>
      </c>
      <c r="H222" s="25">
        <v>894000</v>
      </c>
      <c r="I222" s="35" t="s">
        <v>52</v>
      </c>
      <c r="J222" s="36"/>
      <c r="K222" s="37"/>
      <c r="L222" s="38"/>
      <c r="M222" s="27" t="s">
        <v>52</v>
      </c>
      <c r="N222" s="28" t="s">
        <v>52</v>
      </c>
      <c r="O222" s="28" t="s">
        <v>91</v>
      </c>
      <c r="P222" s="29" t="s">
        <v>54</v>
      </c>
      <c r="Q222" s="30">
        <v>584000</v>
      </c>
      <c r="R222" s="30">
        <v>0</v>
      </c>
      <c r="S222" s="30">
        <v>0</v>
      </c>
      <c r="T222" s="30">
        <v>0</v>
      </c>
      <c r="U222" s="30">
        <v>0</v>
      </c>
      <c r="V222" s="31">
        <v>310000</v>
      </c>
      <c r="W222" s="32" t="s">
        <v>569</v>
      </c>
      <c r="X222" s="33" t="s">
        <v>45</v>
      </c>
      <c r="Y222" s="34" t="s">
        <v>46</v>
      </c>
      <c r="Z222" s="34" t="s">
        <v>73</v>
      </c>
    </row>
    <row r="223" spans="1:26" ht="264" hidden="1" x14ac:dyDescent="0.2">
      <c r="A223" s="20">
        <f>SUBTOTAL(3,$B$7:B223)</f>
        <v>17</v>
      </c>
      <c r="B223" s="42" t="s">
        <v>652</v>
      </c>
      <c r="C223" s="22" t="s">
        <v>37</v>
      </c>
      <c r="D223" s="22" t="s">
        <v>440</v>
      </c>
      <c r="E223" s="22" t="s">
        <v>441</v>
      </c>
      <c r="F223" s="23" t="s">
        <v>653</v>
      </c>
      <c r="G223" s="24">
        <v>924000</v>
      </c>
      <c r="H223" s="25">
        <v>924000</v>
      </c>
      <c r="I223" s="35" t="s">
        <v>52</v>
      </c>
      <c r="J223" s="36"/>
      <c r="K223" s="37"/>
      <c r="L223" s="38"/>
      <c r="M223" s="27" t="s">
        <v>52</v>
      </c>
      <c r="N223" s="28" t="s">
        <v>52</v>
      </c>
      <c r="O223" s="28" t="s">
        <v>53</v>
      </c>
      <c r="P223" s="29" t="s">
        <v>54</v>
      </c>
      <c r="Q223" s="30">
        <v>830000</v>
      </c>
      <c r="R223" s="30">
        <v>0</v>
      </c>
      <c r="S223" s="30">
        <v>0</v>
      </c>
      <c r="T223" s="30">
        <v>0</v>
      </c>
      <c r="U223" s="30">
        <v>0</v>
      </c>
      <c r="V223" s="31">
        <v>94000</v>
      </c>
      <c r="W223" s="32" t="s">
        <v>569</v>
      </c>
      <c r="X223" s="33" t="s">
        <v>45</v>
      </c>
      <c r="Y223" s="34" t="s">
        <v>46</v>
      </c>
      <c r="Z223" s="34" t="s">
        <v>73</v>
      </c>
    </row>
    <row r="224" spans="1:26" ht="264" hidden="1" x14ac:dyDescent="0.2">
      <c r="A224" s="20">
        <f>SUBTOTAL(3,$B$7:B224)</f>
        <v>17</v>
      </c>
      <c r="B224" s="42" t="s">
        <v>654</v>
      </c>
      <c r="C224" s="22" t="s">
        <v>37</v>
      </c>
      <c r="D224" s="22" t="s">
        <v>471</v>
      </c>
      <c r="E224" s="22" t="s">
        <v>472</v>
      </c>
      <c r="F224" s="23" t="s">
        <v>655</v>
      </c>
      <c r="G224" s="24">
        <v>497000</v>
      </c>
      <c r="H224" s="25">
        <v>497000</v>
      </c>
      <c r="I224" s="35" t="s">
        <v>52</v>
      </c>
      <c r="J224" s="36"/>
      <c r="K224" s="37"/>
      <c r="L224" s="38"/>
      <c r="M224" s="27" t="s">
        <v>52</v>
      </c>
      <c r="N224" s="28" t="s">
        <v>52</v>
      </c>
      <c r="O224" s="28" t="s">
        <v>53</v>
      </c>
      <c r="P224" s="29" t="s">
        <v>54</v>
      </c>
      <c r="Q224" s="30">
        <v>497000</v>
      </c>
      <c r="R224" s="30">
        <v>0</v>
      </c>
      <c r="S224" s="30">
        <v>0</v>
      </c>
      <c r="T224" s="30">
        <v>0</v>
      </c>
      <c r="U224" s="30">
        <v>0</v>
      </c>
      <c r="V224" s="31">
        <v>0</v>
      </c>
      <c r="W224" s="32" t="s">
        <v>569</v>
      </c>
      <c r="X224" s="33" t="s">
        <v>45</v>
      </c>
      <c r="Y224" s="34" t="s">
        <v>46</v>
      </c>
      <c r="Z224" s="34" t="s">
        <v>73</v>
      </c>
    </row>
    <row r="225" spans="1:26" ht="264" x14ac:dyDescent="0.2">
      <c r="A225" s="20">
        <f>SUBTOTAL(3,$B$7:B225)</f>
        <v>18</v>
      </c>
      <c r="B225" s="42" t="s">
        <v>656</v>
      </c>
      <c r="C225" s="22" t="s">
        <v>37</v>
      </c>
      <c r="D225" s="22" t="s">
        <v>471</v>
      </c>
      <c r="E225" s="22" t="s">
        <v>477</v>
      </c>
      <c r="F225" s="23" t="s">
        <v>657</v>
      </c>
      <c r="G225" s="24">
        <v>491000</v>
      </c>
      <c r="H225" s="25">
        <v>491000</v>
      </c>
      <c r="I225" s="26" t="s">
        <v>267</v>
      </c>
      <c r="J225" s="39"/>
      <c r="K225" s="40"/>
      <c r="L225" s="41"/>
      <c r="M225" s="27" t="s">
        <v>267</v>
      </c>
      <c r="N225" s="28" t="s">
        <v>267</v>
      </c>
      <c r="O225" s="28" t="s">
        <v>268</v>
      </c>
      <c r="P225" s="29" t="s">
        <v>43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1">
        <v>491000</v>
      </c>
      <c r="W225" s="32" t="s">
        <v>569</v>
      </c>
      <c r="X225" s="33" t="s">
        <v>45</v>
      </c>
      <c r="Y225" s="34" t="s">
        <v>46</v>
      </c>
      <c r="Z225" s="34" t="s">
        <v>73</v>
      </c>
    </row>
    <row r="226" spans="1:26" ht="240" hidden="1" x14ac:dyDescent="0.2">
      <c r="A226" s="20">
        <f>SUBTOTAL(3,$B$7:B226)</f>
        <v>18</v>
      </c>
      <c r="B226" s="42" t="s">
        <v>658</v>
      </c>
      <c r="C226" s="22" t="s">
        <v>37</v>
      </c>
      <c r="D226" s="22" t="s">
        <v>471</v>
      </c>
      <c r="E226" s="22" t="s">
        <v>480</v>
      </c>
      <c r="F226" s="23" t="s">
        <v>659</v>
      </c>
      <c r="G226" s="24">
        <v>262800</v>
      </c>
      <c r="H226" s="25">
        <v>262000</v>
      </c>
      <c r="I226" s="35" t="s">
        <v>52</v>
      </c>
      <c r="J226" s="36"/>
      <c r="K226" s="37"/>
      <c r="L226" s="38"/>
      <c r="M226" s="27" t="s">
        <v>52</v>
      </c>
      <c r="N226" s="28" t="s">
        <v>52</v>
      </c>
      <c r="O226" s="28" t="s">
        <v>53</v>
      </c>
      <c r="P226" s="29" t="s">
        <v>54</v>
      </c>
      <c r="Q226" s="30">
        <v>262000</v>
      </c>
      <c r="R226" s="30">
        <v>262000</v>
      </c>
      <c r="S226" s="30">
        <v>800</v>
      </c>
      <c r="T226" s="30">
        <v>0</v>
      </c>
      <c r="U226" s="30">
        <v>0</v>
      </c>
      <c r="V226" s="31">
        <v>0</v>
      </c>
      <c r="W226" s="32" t="s">
        <v>569</v>
      </c>
      <c r="X226" s="33" t="s">
        <v>45</v>
      </c>
      <c r="Y226" s="34" t="s">
        <v>46</v>
      </c>
      <c r="Z226" s="34" t="s">
        <v>55</v>
      </c>
    </row>
    <row r="227" spans="1:26" ht="264" hidden="1" x14ac:dyDescent="0.2">
      <c r="A227" s="20">
        <f>SUBTOTAL(3,$B$7:B227)</f>
        <v>18</v>
      </c>
      <c r="B227" s="42" t="s">
        <v>660</v>
      </c>
      <c r="C227" s="22" t="s">
        <v>37</v>
      </c>
      <c r="D227" s="22" t="s">
        <v>486</v>
      </c>
      <c r="E227" s="22" t="s">
        <v>502</v>
      </c>
      <c r="F227" s="23" t="s">
        <v>661</v>
      </c>
      <c r="G227" s="24">
        <v>217000</v>
      </c>
      <c r="H227" s="25">
        <v>216000</v>
      </c>
      <c r="I227" s="35" t="s">
        <v>52</v>
      </c>
      <c r="J227" s="36"/>
      <c r="K227" s="37"/>
      <c r="L227" s="38"/>
      <c r="M227" s="27" t="s">
        <v>52</v>
      </c>
      <c r="N227" s="28" t="s">
        <v>52</v>
      </c>
      <c r="O227" s="28" t="s">
        <v>53</v>
      </c>
      <c r="P227" s="29" t="s">
        <v>54</v>
      </c>
      <c r="Q227" s="30">
        <v>216000</v>
      </c>
      <c r="R227" s="30">
        <v>0</v>
      </c>
      <c r="S227" s="30">
        <v>1000</v>
      </c>
      <c r="T227" s="30">
        <v>0</v>
      </c>
      <c r="U227" s="30">
        <v>0</v>
      </c>
      <c r="V227" s="31">
        <v>0</v>
      </c>
      <c r="W227" s="32" t="s">
        <v>569</v>
      </c>
      <c r="X227" s="33" t="s">
        <v>45</v>
      </c>
      <c r="Y227" s="34" t="s">
        <v>46</v>
      </c>
      <c r="Z227" s="34" t="s">
        <v>55</v>
      </c>
    </row>
    <row r="228" spans="1:26" ht="264" hidden="1" x14ac:dyDescent="0.2">
      <c r="A228" s="20">
        <f>SUBTOTAL(3,$B$7:B228)</f>
        <v>18</v>
      </c>
      <c r="B228" s="42" t="s">
        <v>662</v>
      </c>
      <c r="C228" s="22" t="s">
        <v>37</v>
      </c>
      <c r="D228" s="22" t="s">
        <v>505</v>
      </c>
      <c r="E228" s="22" t="s">
        <v>506</v>
      </c>
      <c r="F228" s="23" t="s">
        <v>663</v>
      </c>
      <c r="G228" s="24">
        <v>91000</v>
      </c>
      <c r="H228" s="25">
        <v>91000</v>
      </c>
      <c r="I228" s="35" t="s">
        <v>52</v>
      </c>
      <c r="J228" s="36"/>
      <c r="K228" s="37"/>
      <c r="L228" s="38"/>
      <c r="M228" s="27" t="s">
        <v>52</v>
      </c>
      <c r="N228" s="28" t="s">
        <v>52</v>
      </c>
      <c r="O228" s="28" t="s">
        <v>53</v>
      </c>
      <c r="P228" s="29" t="s">
        <v>54</v>
      </c>
      <c r="Q228" s="30">
        <v>91000</v>
      </c>
      <c r="R228" s="30">
        <v>0</v>
      </c>
      <c r="S228" s="30">
        <v>0</v>
      </c>
      <c r="T228" s="30">
        <v>0</v>
      </c>
      <c r="U228" s="30">
        <v>0</v>
      </c>
      <c r="V228" s="31">
        <v>0</v>
      </c>
      <c r="W228" s="32" t="s">
        <v>569</v>
      </c>
      <c r="X228" s="33" t="s">
        <v>45</v>
      </c>
      <c r="Y228" s="34" t="s">
        <v>46</v>
      </c>
      <c r="Z228" s="34" t="s">
        <v>73</v>
      </c>
    </row>
    <row r="229" spans="1:26" ht="288" hidden="1" x14ac:dyDescent="0.2">
      <c r="A229" s="20">
        <f>SUBTOTAL(3,$B$7:B229)</f>
        <v>18</v>
      </c>
      <c r="B229" s="42" t="s">
        <v>664</v>
      </c>
      <c r="C229" s="22" t="s">
        <v>37</v>
      </c>
      <c r="D229" s="22" t="s">
        <v>505</v>
      </c>
      <c r="E229" s="22" t="s">
        <v>506</v>
      </c>
      <c r="F229" s="23" t="s">
        <v>665</v>
      </c>
      <c r="G229" s="24">
        <v>583000</v>
      </c>
      <c r="H229" s="25">
        <v>499999</v>
      </c>
      <c r="I229" s="35" t="s">
        <v>52</v>
      </c>
      <c r="J229" s="36"/>
      <c r="K229" s="37"/>
      <c r="L229" s="38"/>
      <c r="M229" s="27" t="s">
        <v>52</v>
      </c>
      <c r="N229" s="28" t="s">
        <v>52</v>
      </c>
      <c r="O229" s="28" t="s">
        <v>53</v>
      </c>
      <c r="P229" s="29" t="s">
        <v>54</v>
      </c>
      <c r="Q229" s="30">
        <v>499999</v>
      </c>
      <c r="R229" s="30">
        <v>0</v>
      </c>
      <c r="S229" s="30">
        <v>83001</v>
      </c>
      <c r="T229" s="30">
        <v>0</v>
      </c>
      <c r="U229" s="30">
        <v>0</v>
      </c>
      <c r="V229" s="31">
        <v>0</v>
      </c>
      <c r="W229" s="32" t="s">
        <v>569</v>
      </c>
      <c r="X229" s="33" t="s">
        <v>45</v>
      </c>
      <c r="Y229" s="34" t="s">
        <v>46</v>
      </c>
      <c r="Z229" s="34" t="s">
        <v>55</v>
      </c>
    </row>
    <row r="230" spans="1:26" ht="288" hidden="1" x14ac:dyDescent="0.2">
      <c r="A230" s="20">
        <f>SUBTOTAL(3,$B$7:B230)</f>
        <v>18</v>
      </c>
      <c r="B230" s="42" t="s">
        <v>666</v>
      </c>
      <c r="C230" s="22" t="s">
        <v>37</v>
      </c>
      <c r="D230" s="22" t="s">
        <v>505</v>
      </c>
      <c r="E230" s="22" t="s">
        <v>506</v>
      </c>
      <c r="F230" s="23" t="s">
        <v>667</v>
      </c>
      <c r="G230" s="24">
        <v>127000</v>
      </c>
      <c r="H230" s="25">
        <v>127000</v>
      </c>
      <c r="I230" s="35" t="s">
        <v>52</v>
      </c>
      <c r="J230" s="36"/>
      <c r="K230" s="37"/>
      <c r="L230" s="38"/>
      <c r="M230" s="27" t="s">
        <v>52</v>
      </c>
      <c r="N230" s="28" t="s">
        <v>52</v>
      </c>
      <c r="O230" s="28" t="s">
        <v>53</v>
      </c>
      <c r="P230" s="29" t="s">
        <v>54</v>
      </c>
      <c r="Q230" s="30">
        <v>127000</v>
      </c>
      <c r="R230" s="30">
        <v>127000</v>
      </c>
      <c r="S230" s="30">
        <v>0</v>
      </c>
      <c r="T230" s="30">
        <v>0</v>
      </c>
      <c r="U230" s="30">
        <v>0</v>
      </c>
      <c r="V230" s="31">
        <v>0</v>
      </c>
      <c r="W230" s="32" t="s">
        <v>569</v>
      </c>
      <c r="X230" s="33" t="s">
        <v>105</v>
      </c>
      <c r="Y230" s="34" t="s">
        <v>106</v>
      </c>
      <c r="Z230" s="34" t="s">
        <v>73</v>
      </c>
    </row>
    <row r="231" spans="1:26" ht="264" x14ac:dyDescent="0.2">
      <c r="A231" s="20">
        <f>SUBTOTAL(3,$B$7:B231)</f>
        <v>19</v>
      </c>
      <c r="B231" s="42" t="s">
        <v>668</v>
      </c>
      <c r="C231" s="22" t="s">
        <v>37</v>
      </c>
      <c r="D231" s="22" t="s">
        <v>505</v>
      </c>
      <c r="E231" s="22" t="s">
        <v>530</v>
      </c>
      <c r="F231" s="23" t="s">
        <v>669</v>
      </c>
      <c r="G231" s="24">
        <v>1259000</v>
      </c>
      <c r="H231" s="25">
        <v>1259000</v>
      </c>
      <c r="I231" s="26" t="s">
        <v>590</v>
      </c>
      <c r="J231" s="39"/>
      <c r="K231" s="40"/>
      <c r="L231" s="41"/>
      <c r="M231" s="27" t="s">
        <v>590</v>
      </c>
      <c r="N231" s="28" t="s">
        <v>590</v>
      </c>
      <c r="O231" s="28" t="s">
        <v>591</v>
      </c>
      <c r="P231" s="29" t="s">
        <v>43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1">
        <v>1259000</v>
      </c>
      <c r="W231" s="32" t="s">
        <v>569</v>
      </c>
      <c r="X231" s="33" t="s">
        <v>45</v>
      </c>
      <c r="Y231" s="34" t="s">
        <v>46</v>
      </c>
      <c r="Z231" s="34" t="s">
        <v>73</v>
      </c>
    </row>
    <row r="232" spans="1:26" ht="409.5" x14ac:dyDescent="0.2">
      <c r="A232" s="20">
        <f>SUBTOTAL(3,$B$7:B232)</f>
        <v>20</v>
      </c>
      <c r="B232" s="42" t="s">
        <v>670</v>
      </c>
      <c r="C232" s="22" t="s">
        <v>37</v>
      </c>
      <c r="D232" s="22" t="s">
        <v>540</v>
      </c>
      <c r="E232" s="22" t="s">
        <v>544</v>
      </c>
      <c r="F232" s="23" t="s">
        <v>671</v>
      </c>
      <c r="G232" s="24">
        <v>3420000</v>
      </c>
      <c r="H232" s="25">
        <v>3420000</v>
      </c>
      <c r="I232" s="26" t="s">
        <v>590</v>
      </c>
      <c r="J232" s="39"/>
      <c r="K232" s="40"/>
      <c r="L232" s="41"/>
      <c r="M232" s="27" t="s">
        <v>590</v>
      </c>
      <c r="N232" s="28" t="s">
        <v>590</v>
      </c>
      <c r="O232" s="28" t="s">
        <v>591</v>
      </c>
      <c r="P232" s="29" t="s">
        <v>43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1">
        <v>3420000</v>
      </c>
      <c r="W232" s="32" t="s">
        <v>569</v>
      </c>
      <c r="X232" s="33" t="s">
        <v>45</v>
      </c>
      <c r="Y232" s="34" t="s">
        <v>46</v>
      </c>
      <c r="Z232" s="34" t="s">
        <v>73</v>
      </c>
    </row>
    <row r="233" spans="1:26" ht="264" hidden="1" x14ac:dyDescent="0.2">
      <c r="A233" s="20">
        <f>SUBTOTAL(3,$B$7:B233)</f>
        <v>20</v>
      </c>
      <c r="B233" s="42" t="s">
        <v>672</v>
      </c>
      <c r="C233" s="22" t="s">
        <v>37</v>
      </c>
      <c r="D233" s="22" t="s">
        <v>540</v>
      </c>
      <c r="E233" s="22" t="s">
        <v>547</v>
      </c>
      <c r="F233" s="23" t="s">
        <v>673</v>
      </c>
      <c r="G233" s="24">
        <v>1515200</v>
      </c>
      <c r="H233" s="25">
        <v>1515200</v>
      </c>
      <c r="I233" s="35" t="s">
        <v>52</v>
      </c>
      <c r="J233" s="36"/>
      <c r="K233" s="37"/>
      <c r="L233" s="38"/>
      <c r="M233" s="27" t="s">
        <v>52</v>
      </c>
      <c r="N233" s="28" t="s">
        <v>52</v>
      </c>
      <c r="O233" s="28" t="s">
        <v>53</v>
      </c>
      <c r="P233" s="29" t="s">
        <v>54</v>
      </c>
      <c r="Q233" s="30">
        <v>1220000</v>
      </c>
      <c r="R233" s="30">
        <v>0</v>
      </c>
      <c r="S233" s="30">
        <v>0</v>
      </c>
      <c r="T233" s="30">
        <v>0</v>
      </c>
      <c r="U233" s="30">
        <v>0</v>
      </c>
      <c r="V233" s="31">
        <v>295200</v>
      </c>
      <c r="W233" s="32" t="s">
        <v>569</v>
      </c>
      <c r="X233" s="33" t="s">
        <v>45</v>
      </c>
      <c r="Y233" s="34" t="s">
        <v>46</v>
      </c>
      <c r="Z233" s="34" t="s">
        <v>73</v>
      </c>
    </row>
    <row r="234" spans="1:26" ht="264" x14ac:dyDescent="0.2">
      <c r="A234" s="20">
        <f>SUBTOTAL(3,$B$7:B234)</f>
        <v>21</v>
      </c>
      <c r="B234" s="42" t="s">
        <v>674</v>
      </c>
      <c r="C234" s="22" t="s">
        <v>37</v>
      </c>
      <c r="D234" s="22" t="s">
        <v>540</v>
      </c>
      <c r="E234" s="22" t="s">
        <v>556</v>
      </c>
      <c r="F234" s="23" t="s">
        <v>675</v>
      </c>
      <c r="G234" s="24">
        <v>952500</v>
      </c>
      <c r="H234" s="25">
        <v>952500</v>
      </c>
      <c r="I234" s="26" t="s">
        <v>71</v>
      </c>
      <c r="J234" s="39"/>
      <c r="K234" s="40"/>
      <c r="L234" s="41"/>
      <c r="M234" s="27" t="s">
        <v>71</v>
      </c>
      <c r="N234" s="28" t="s">
        <v>71</v>
      </c>
      <c r="O234" s="28" t="s">
        <v>72</v>
      </c>
      <c r="P234" s="29" t="s">
        <v>43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1">
        <v>952500</v>
      </c>
      <c r="W234" s="32" t="s">
        <v>569</v>
      </c>
      <c r="X234" s="33" t="s">
        <v>45</v>
      </c>
      <c r="Y234" s="34" t="s">
        <v>46</v>
      </c>
      <c r="Z234" s="34" t="s">
        <v>73</v>
      </c>
    </row>
    <row r="235" spans="1:26" ht="264" hidden="1" x14ac:dyDescent="0.2">
      <c r="A235" s="20">
        <f>SUBTOTAL(3,$B$7:B235)</f>
        <v>21</v>
      </c>
      <c r="B235" s="42" t="s">
        <v>676</v>
      </c>
      <c r="C235" s="22" t="s">
        <v>37</v>
      </c>
      <c r="D235" s="22" t="s">
        <v>540</v>
      </c>
      <c r="E235" s="22" t="s">
        <v>559</v>
      </c>
      <c r="F235" s="23" t="s">
        <v>677</v>
      </c>
      <c r="G235" s="24">
        <v>425300</v>
      </c>
      <c r="H235" s="25">
        <v>425000</v>
      </c>
      <c r="I235" s="35" t="s">
        <v>52</v>
      </c>
      <c r="J235" s="36"/>
      <c r="K235" s="37"/>
      <c r="L235" s="38"/>
      <c r="M235" s="27" t="s">
        <v>52</v>
      </c>
      <c r="N235" s="28" t="s">
        <v>52</v>
      </c>
      <c r="O235" s="28" t="s">
        <v>53</v>
      </c>
      <c r="P235" s="29" t="s">
        <v>54</v>
      </c>
      <c r="Q235" s="30">
        <v>425000</v>
      </c>
      <c r="R235" s="30">
        <v>425000</v>
      </c>
      <c r="S235" s="30">
        <v>300</v>
      </c>
      <c r="T235" s="30">
        <v>0</v>
      </c>
      <c r="U235" s="30">
        <v>0</v>
      </c>
      <c r="V235" s="31">
        <v>0</v>
      </c>
      <c r="W235" s="32" t="s">
        <v>569</v>
      </c>
      <c r="X235" s="33" t="s">
        <v>45</v>
      </c>
      <c r="Y235" s="34" t="s">
        <v>46</v>
      </c>
      <c r="Z235" s="34" t="s">
        <v>55</v>
      </c>
    </row>
    <row r="236" spans="1:26" ht="240" x14ac:dyDescent="0.2">
      <c r="A236" s="20">
        <f>SUBTOTAL(3,$B$7:B236)</f>
        <v>22</v>
      </c>
      <c r="B236" s="42" t="s">
        <v>678</v>
      </c>
      <c r="C236" s="22" t="s">
        <v>37</v>
      </c>
      <c r="D236" s="22" t="s">
        <v>540</v>
      </c>
      <c r="E236" s="22" t="s">
        <v>562</v>
      </c>
      <c r="F236" s="23" t="s">
        <v>679</v>
      </c>
      <c r="G236" s="24">
        <v>2682000</v>
      </c>
      <c r="H236" s="25">
        <v>2682000</v>
      </c>
      <c r="I236" s="26" t="s">
        <v>267</v>
      </c>
      <c r="J236" s="39"/>
      <c r="K236" s="40"/>
      <c r="L236" s="41"/>
      <c r="M236" s="27" t="s">
        <v>267</v>
      </c>
      <c r="N236" s="28" t="s">
        <v>267</v>
      </c>
      <c r="O236" s="28" t="s">
        <v>268</v>
      </c>
      <c r="P236" s="29" t="s">
        <v>43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31">
        <v>2682000</v>
      </c>
      <c r="W236" s="32" t="s">
        <v>569</v>
      </c>
      <c r="X236" s="33" t="s">
        <v>45</v>
      </c>
      <c r="Y236" s="34" t="s">
        <v>46</v>
      </c>
      <c r="Z236" s="34" t="s">
        <v>73</v>
      </c>
    </row>
    <row r="237" spans="1:26" x14ac:dyDescent="0.2">
      <c r="A237" s="44"/>
      <c r="B237" s="111" t="str">
        <f>"รวมจำนวน " &amp; TEXT(SUBTOTAL(3,B7:B236),"#,##0") &amp; " รายการ"</f>
        <v>รวมจำนวน 22 รายการ</v>
      </c>
      <c r="C237" s="112"/>
      <c r="D237" s="112"/>
      <c r="E237" s="112"/>
      <c r="F237" s="113"/>
      <c r="G237" s="45">
        <f>SUBTOTAL(9,G7:G236)</f>
        <v>72447600</v>
      </c>
      <c r="H237" s="46">
        <f>SUBTOTAL(9,H7:H236)</f>
        <v>72447600</v>
      </c>
      <c r="I237" s="47"/>
      <c r="J237" s="46"/>
      <c r="K237" s="47"/>
      <c r="L237" s="46"/>
      <c r="M237" s="48"/>
      <c r="N237" s="48"/>
      <c r="O237" s="48"/>
    </row>
    <row r="241" spans="2:12" s="50" customFormat="1" ht="30.75" x14ac:dyDescent="0.2">
      <c r="B241" s="97"/>
      <c r="C241" s="97"/>
      <c r="D241" s="49" t="s">
        <v>680</v>
      </c>
      <c r="E241" s="114"/>
      <c r="F241" s="114"/>
      <c r="G241" s="50" t="s">
        <v>681</v>
      </c>
      <c r="I241" s="49" t="s">
        <v>680</v>
      </c>
      <c r="L241" s="50" t="s">
        <v>682</v>
      </c>
    </row>
    <row r="242" spans="2:12" s="50" customFormat="1" ht="30.75" x14ac:dyDescent="0.2">
      <c r="B242" s="97"/>
      <c r="C242" s="97"/>
      <c r="E242" s="115" t="s">
        <v>683</v>
      </c>
      <c r="F242" s="115"/>
      <c r="J242" s="115" t="s">
        <v>683</v>
      </c>
      <c r="K242" s="115"/>
    </row>
    <row r="243" spans="2:12" s="50" customFormat="1" ht="30.75" x14ac:dyDescent="0.2">
      <c r="B243" s="97"/>
      <c r="C243" s="97"/>
      <c r="E243" s="115" t="s">
        <v>702</v>
      </c>
      <c r="F243" s="115"/>
      <c r="J243" s="115" t="s">
        <v>703</v>
      </c>
      <c r="K243" s="115"/>
    </row>
    <row r="244" spans="2:12" s="50" customFormat="1" ht="30.75" x14ac:dyDescent="0.2">
      <c r="B244" s="97"/>
      <c r="E244" s="115"/>
      <c r="F244" s="115"/>
      <c r="J244" s="115"/>
      <c r="K244" s="115"/>
    </row>
  </sheetData>
  <sheetProtection algorithmName="SHA-512" hashValue="WdkSREX+DtE01BbfrQQKIf0PJ9cEI8pO/RPh6B4c1/vlZEA+MGpy5hyS0l1vzf6kvc7auwieUeyazjXd/HxSwQ==" saltValue="inlwSY7t5OgMhcPdhbhkgg==" spinCount="100000" sheet="1" objects="1" scenarios="1" autoFilter="0"/>
  <autoFilter ref="A6:Z236" xr:uid="{C9223D21-3077-4DDB-9293-4AA7B5BFF72F}">
    <filterColumn colId="9">
      <colorFilter dxfId="0"/>
    </filterColumn>
  </autoFilter>
  <mergeCells count="18">
    <mergeCell ref="E243:F243"/>
    <mergeCell ref="J243:K243"/>
    <mergeCell ref="E244:F244"/>
    <mergeCell ref="J244:K244"/>
    <mergeCell ref="M5:R5"/>
    <mergeCell ref="S5:V5"/>
    <mergeCell ref="W5:Y5"/>
    <mergeCell ref="B237:F237"/>
    <mergeCell ref="E241:F241"/>
    <mergeCell ref="E242:F242"/>
    <mergeCell ref="J242:K242"/>
    <mergeCell ref="A1:L1"/>
    <mergeCell ref="A2:L2"/>
    <mergeCell ref="A3:L3"/>
    <mergeCell ref="A5:A6"/>
    <mergeCell ref="B5:H5"/>
    <mergeCell ref="I5:J5"/>
    <mergeCell ref="K5:L5"/>
  </mergeCells>
  <dataValidations count="4">
    <dataValidation type="textLength" allowBlank="1" showInputMessage="1" showErrorMessage="1" promptTitle="ชื่อโครงการตามใบจัดสรร" prompt="กรอกชื่อโครงการตามใบจัดสรร" sqref="F7:F236" xr:uid="{B4BD646A-FCB7-4FB5-B58F-91E772F6B91D}">
      <formula1>1</formula1>
      <formula2>800</formula2>
    </dataValidation>
    <dataValidation allowBlank="1" showInputMessage="1" showErrorMessage="1" promptTitle="ชื่อ อบต." prompt="กรอก อบต. ตามด้วยชื่อ เช่น อบต.แม่สุก อบต.บ้านนา" sqref="E7:E236" xr:uid="{87A258B6-C18B-423D-AD20-ECFD95225644}"/>
    <dataValidation allowBlank="1" showInputMessage="1" showErrorMessage="1" promptTitle="ชื่ออำเภอ" prompt="กรอกเฉพาะชื่ออำเภอ ไม่ต้องมีคำว่า &quot;อำเภอ&quot; นำหน้า เช่น เมืองกระบี่ เมืองยโสธร เมืองพะเยา" sqref="D7:D236" xr:uid="{B75ED823-E8CA-431A-A30D-145FEADD1A20}"/>
    <dataValidation allowBlank="1" showInputMessage="1" showErrorMessage="1" promptTitle="จังหวัด" prompt="กรอกเฉพาะชื่อจังหวัด ไม่ต้องมีคำว่า &quot;จังหวัด&quot; นำหน้า" sqref="C7:C236" xr:uid="{2451A863-D00A-443D-90D6-FB28BC36F8BD}"/>
  </dataValidations>
  <printOptions horizontalCentered="1"/>
  <pageMargins left="0.23622047244094491" right="0.23622047244094491" top="0.59055118110236227" bottom="0.39370078740157483" header="0.31496062992125984" footer="0.31496062992125984"/>
  <pageSetup paperSize="9" scale="60" fitToHeight="0" orientation="landscape" r:id="rId1"/>
  <headerFooter>
    <oddFooter>หน้าที่ &amp;P จาก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83344-E368-497A-A84A-E58F49F144E3}">
  <sheetPr codeName="Sheet1">
    <tabColor rgb="FFFFB9B9"/>
    <pageSetUpPr fitToPage="1"/>
  </sheetPr>
  <dimension ref="A1:I32"/>
  <sheetViews>
    <sheetView view="pageBreakPreview" zoomScale="85" zoomScaleNormal="100" zoomScaleSheetLayoutView="85" workbookViewId="0">
      <pane ySplit="6" topLeftCell="A7" activePane="bottomLeft" state="frozen"/>
      <selection pane="bottomLeft" activeCell="A14" sqref="A14"/>
    </sheetView>
  </sheetViews>
  <sheetFormatPr defaultColWidth="9" defaultRowHeight="24" x14ac:dyDescent="0.55000000000000004"/>
  <cols>
    <col min="1" max="1" width="53.875" style="52" customWidth="1"/>
    <col min="2" max="2" width="8.125" style="52" customWidth="1"/>
    <col min="3" max="3" width="17.5" style="52" customWidth="1"/>
    <col min="4" max="4" width="8.125" style="52" customWidth="1"/>
    <col min="5" max="5" width="16.375" style="52" customWidth="1"/>
    <col min="6" max="6" width="8.125" style="52" customWidth="1"/>
    <col min="7" max="7" width="17.5" style="52" customWidth="1"/>
    <col min="8" max="8" width="9" style="52"/>
    <col min="9" max="9" width="24.75" style="52" customWidth="1"/>
    <col min="10" max="16384" width="9" style="52"/>
  </cols>
  <sheetData>
    <row r="1" spans="1:9" x14ac:dyDescent="0.55000000000000004">
      <c r="A1" s="116" t="s">
        <v>684</v>
      </c>
      <c r="B1" s="116"/>
      <c r="C1" s="116"/>
      <c r="D1" s="116"/>
      <c r="E1" s="116"/>
      <c r="F1" s="116"/>
      <c r="G1" s="116"/>
    </row>
    <row r="2" spans="1:9" x14ac:dyDescent="0.55000000000000004">
      <c r="A2" s="116" t="s">
        <v>685</v>
      </c>
      <c r="B2" s="116"/>
      <c r="C2" s="116"/>
      <c r="D2" s="116"/>
      <c r="E2" s="116"/>
      <c r="F2" s="116"/>
      <c r="G2" s="116"/>
    </row>
    <row r="3" spans="1:9" x14ac:dyDescent="0.55000000000000004">
      <c r="A3" s="117" t="s">
        <v>37</v>
      </c>
      <c r="B3" s="117"/>
      <c r="C3" s="117"/>
      <c r="D3" s="117"/>
      <c r="E3" s="117"/>
      <c r="F3" s="117"/>
      <c r="G3" s="117"/>
    </row>
    <row r="4" spans="1:9" x14ac:dyDescent="0.55000000000000004">
      <c r="E4" s="53"/>
      <c r="G4" s="53" t="s">
        <v>3</v>
      </c>
    </row>
    <row r="5" spans="1:9" x14ac:dyDescent="0.55000000000000004">
      <c r="A5" s="118" t="s">
        <v>19</v>
      </c>
      <c r="B5" s="120" t="s">
        <v>686</v>
      </c>
      <c r="C5" s="120"/>
      <c r="D5" s="120" t="s">
        <v>569</v>
      </c>
      <c r="E5" s="120"/>
      <c r="F5" s="120" t="s">
        <v>687</v>
      </c>
      <c r="G5" s="120"/>
    </row>
    <row r="6" spans="1:9" x14ac:dyDescent="0.55000000000000004">
      <c r="A6" s="119"/>
      <c r="B6" s="98" t="s">
        <v>688</v>
      </c>
      <c r="C6" s="98" t="s">
        <v>17</v>
      </c>
      <c r="D6" s="98" t="s">
        <v>688</v>
      </c>
      <c r="E6" s="98" t="s">
        <v>17</v>
      </c>
      <c r="F6" s="98" t="s">
        <v>688</v>
      </c>
      <c r="G6" s="98" t="s">
        <v>17</v>
      </c>
    </row>
    <row r="7" spans="1:9" x14ac:dyDescent="0.55000000000000004">
      <c r="A7" s="54" t="s">
        <v>5</v>
      </c>
      <c r="B7" s="55">
        <f>COUNTIFS(STATUS!$W$6:$W$236,"พ.ร.บ.",
         STATUS!$G$6:$G$236,"&gt;0")</f>
        <v>175</v>
      </c>
      <c r="C7" s="56">
        <f>ROUND(SUMIFS(
            STATUS!$G$6:$G$236,
            STATUS!$W$6:$W$236,"พ.ร.บ."
        ),
2)</f>
        <v>850208000</v>
      </c>
      <c r="D7" s="55">
        <f>COUNTIFS(STATUS!$W$6:$W$236,"โอนเปลี่ยนแปลง",
         STATUS!$G$6:$G$236,"&gt;0")</f>
        <v>55</v>
      </c>
      <c r="E7" s="56">
        <f>ROUND(SUMIFS(
            STATUS!$G$6:$G$236,
            STATUS!$W$6:$W$236,"โอนเปลี่ยนแปลง"
        ),
2)</f>
        <v>93270100</v>
      </c>
      <c r="F7" s="55">
        <f>SUM(B7+D7)</f>
        <v>230</v>
      </c>
      <c r="G7" s="56">
        <f>SUM(C7+E7)</f>
        <v>943478100</v>
      </c>
      <c r="I7" s="57"/>
    </row>
    <row r="8" spans="1:9" x14ac:dyDescent="0.55000000000000004">
      <c r="A8" s="58" t="str">
        <f>STATUS!A4</f>
        <v>ข้อมูลจากระบบ e-Plan ณ วันที่ 14 สิงหาคม 2569 เวลา 18.00 น.</v>
      </c>
      <c r="B8" s="59"/>
      <c r="C8" s="60"/>
      <c r="D8" s="59"/>
      <c r="E8" s="60"/>
      <c r="F8" s="59"/>
      <c r="G8" s="60"/>
      <c r="I8" s="57"/>
    </row>
    <row r="9" spans="1:9" x14ac:dyDescent="0.55000000000000004">
      <c r="A9" s="61" t="s">
        <v>41</v>
      </c>
      <c r="B9" s="62">
        <f>COUNTIFS(STATUS!$M$6:$M$236, $A9,STATUS!$W$6:$W$236,"พ.ร.บ.",STATUS!$Z$6:$Z$236,"ส่งคืนทั้งรายการ",
         STATUS!$G$6:$G$236,"&gt;0")</f>
        <v>3</v>
      </c>
      <c r="C9" s="63">
        <f>ROUND(IF($A9&gt;0,SUMIFS(
            STATUS!$G$6:$G$236,
            STATUS!$M$6:$M$236, $A9,STATUS!$W$6:$W$236,"พ.ร.บ."
        ),
    0),
2)</f>
        <v>10732300</v>
      </c>
      <c r="D9" s="62">
        <f>COUNTIFS(STATUS!$M$6:$M$236, $A9,STATUS!$W$6:$W$236,"โอนเปลี่ยนแปลง",STATUS!$Z$6:$Z$236,"ส่งคืนทั้งรายการ",
         STATUS!$G$6:$G$236,"&gt;0")</f>
        <v>0</v>
      </c>
      <c r="E9" s="63">
        <f>ROUND(IF($A9&gt;0,SUMIFS(
            STATUS!$G$6:$G$236,
            STATUS!$M$6:$M$236, $A9,STATUS!$W$6:$W$236,"โอนเปลี่ยนแปลง"
        ),
    0),
2)</f>
        <v>0</v>
      </c>
      <c r="F9" s="64">
        <f t="shared" ref="F9:F20" si="0">SUM(B9+D9)</f>
        <v>3</v>
      </c>
      <c r="G9" s="65">
        <f t="shared" ref="G9:G20" si="1">SUM(C9+E9)</f>
        <v>10732300</v>
      </c>
    </row>
    <row r="10" spans="1:9" x14ac:dyDescent="0.55000000000000004">
      <c r="A10" s="61" t="s">
        <v>689</v>
      </c>
      <c r="B10" s="62">
        <f>COUNTIFS(STATUS!$M$6:$M$236, $A10,STATUS!$W$6:$W$236,"พ.ร.บ.",
         STATUS!$G$6:$G$236,"&gt;0")</f>
        <v>0</v>
      </c>
      <c r="C10" s="63">
        <f>ROUND(IF($A10&gt;0,SUMIFS(
            STATUS!$G$6:$G$236,
            STATUS!$M$6:$M$236, $A10,STATUS!$W$6:$W$236,"พ.ร.บ."
        ),
    0),
2)</f>
        <v>0</v>
      </c>
      <c r="D10" s="62">
        <f>COUNTIFS(STATUS!$M$6:$M$236, $A10,STATUS!$W$6:$W$236,"โอนเปลี่ยนแปลง",
         STATUS!$G$6:$G$236,"&gt;0")</f>
        <v>0</v>
      </c>
      <c r="E10" s="63">
        <f>ROUND(IF($A10&gt;0,SUMIFS(
            STATUS!$G$6:$G$236,
            STATUS!$M$6:$M$236, $A10,STATUS!$W$6:$W$236,"โอนเปลี่ยนแปลง"
        ),
    0),
2)</f>
        <v>0</v>
      </c>
      <c r="F10" s="64">
        <f t="shared" si="0"/>
        <v>0</v>
      </c>
      <c r="G10" s="65">
        <f t="shared" si="1"/>
        <v>0</v>
      </c>
    </row>
    <row r="11" spans="1:9" x14ac:dyDescent="0.55000000000000004">
      <c r="A11" s="61" t="s">
        <v>690</v>
      </c>
      <c r="B11" s="62">
        <f>COUNTIFS(STATUS!$M$6:$M$236, $A11,STATUS!$W$6:$W$236,"พ.ร.บ.",
         STATUS!$G$6:$G$236,"&gt;0")</f>
        <v>0</v>
      </c>
      <c r="C11" s="63">
        <f>ROUND(IF($A11&gt;0,SUMIFS(
            STATUS!$G$6:$G$236,
            STATUS!$M$6:$M$236, $A11,STATUS!$W$6:$W$236,"พ.ร.บ."
        ),
    0),
2)</f>
        <v>0</v>
      </c>
      <c r="D11" s="62">
        <f>COUNTIFS(STATUS!$M$6:$M$236, $A11,STATUS!$W$6:$W$236,"โอนเปลี่ยนแปลง",
         STATUS!$G$6:$G$236,"&gt;0")</f>
        <v>0</v>
      </c>
      <c r="E11" s="63">
        <f>ROUND(IF($A11&gt;0,SUMIFS(
            STATUS!$G$6:$G$236,
            STATUS!$M$6:$M$236, $A11,STATUS!$W$6:$W$236,"โอนเปลี่ยนแปลง"
        ),
    0),
2)</f>
        <v>0</v>
      </c>
      <c r="F11" s="64">
        <f t="shared" si="0"/>
        <v>0</v>
      </c>
      <c r="G11" s="65">
        <f t="shared" si="1"/>
        <v>0</v>
      </c>
    </row>
    <row r="12" spans="1:9" ht="48" x14ac:dyDescent="0.55000000000000004">
      <c r="A12" s="66" t="s">
        <v>267</v>
      </c>
      <c r="B12" s="62">
        <f>COUNTIFS(STATUS!$M$6:$M$236, $A12,STATUS!$W$6:$W$236,"พ.ร.บ.",
         STATUS!$G$6:$G$236,"&gt;0")</f>
        <v>2</v>
      </c>
      <c r="C12" s="63">
        <f>ROUND(IF($A12&gt;0,SUMIFS(
            STATUS!$G$6:$G$236,
            STATUS!$M$6:$M$236, $A12,STATUS!$W$6:$W$236,"พ.ร.บ."
        ),
    0),
2)</f>
        <v>15907000</v>
      </c>
      <c r="D12" s="62">
        <f>COUNTIFS(STATUS!$M$6:$M$236, $A12,STATUS!$W$6:$W$236,"โอนเปลี่ยนแปลง",
         STATUS!$G$6:$G$236,"&gt;0")</f>
        <v>3</v>
      </c>
      <c r="E12" s="63">
        <f>ROUND(IF($A12&gt;0,SUMIFS(
            STATUS!$G$6:$G$236,
            STATUS!$M$6:$M$236, $A12,STATUS!$W$6:$W$236,"โอนเปลี่ยนแปลง"
        ),
    0),
2)</f>
        <v>11173000</v>
      </c>
      <c r="F12" s="64">
        <f t="shared" si="0"/>
        <v>5</v>
      </c>
      <c r="G12" s="65">
        <f t="shared" si="1"/>
        <v>27080000</v>
      </c>
    </row>
    <row r="13" spans="1:9" x14ac:dyDescent="0.55000000000000004">
      <c r="A13" s="61" t="s">
        <v>71</v>
      </c>
      <c r="B13" s="62">
        <f>COUNTIFS(STATUS!$M$6:$M$236, $A13,STATUS!$W$6:$W$236,"พ.ร.บ.",
         STATUS!$G$6:$G$236,"&gt;0")</f>
        <v>2</v>
      </c>
      <c r="C13" s="63">
        <f>ROUND(IF($A13&gt;0,SUMIFS(
            STATUS!$G$6:$G$236,
            STATUS!$M$6:$M$236, $A13,STATUS!$W$6:$W$236,"พ.ร.บ."
        ),
    0),
2)</f>
        <v>13142000</v>
      </c>
      <c r="D13" s="62">
        <f>COUNTIFS(STATUS!$M$6:$M$236, $A13,STATUS!$W$6:$W$236,"โอนเปลี่ยนแปลง",
         STATUS!$G$6:$G$236,"&gt;0")</f>
        <v>2</v>
      </c>
      <c r="E13" s="63">
        <f>ROUND(IF($A13&gt;0,SUMIFS(
            STATUS!$G$6:$G$236,
            STATUS!$M$6:$M$236, $A13,STATUS!$W$6:$W$236,"โอนเปลี่ยนแปลง"
        ),
    0),
2)</f>
        <v>1486500</v>
      </c>
      <c r="F13" s="64">
        <f t="shared" si="0"/>
        <v>4</v>
      </c>
      <c r="G13" s="65">
        <f t="shared" si="1"/>
        <v>14628500</v>
      </c>
    </row>
    <row r="14" spans="1:9" x14ac:dyDescent="0.55000000000000004">
      <c r="A14" s="61" t="s">
        <v>193</v>
      </c>
      <c r="B14" s="62">
        <f>COUNTIFS(STATUS!$M$6:$M$236, $A14,STATUS!$W$6:$W$236,"พ.ร.บ.",
         STATUS!$G$6:$G$236,"&gt;0")</f>
        <v>3</v>
      </c>
      <c r="C14" s="63">
        <f>ROUND(IF($A14&gt;0,SUMIFS(
            STATUS!$G$6:$G$236,
            STATUS!$M$6:$M$236, $A14,STATUS!$W$6:$W$236,"พ.ร.บ."
        ),
    0),
2)</f>
        <v>7402000</v>
      </c>
      <c r="D14" s="62">
        <f>COUNTIFS(STATUS!$M$6:$M$236, $A14,STATUS!$W$6:$W$236,"โอนเปลี่ยนแปลง",
         STATUS!$G$6:$G$236,"&gt;0")</f>
        <v>5</v>
      </c>
      <c r="E14" s="63">
        <f>ROUND(IF($A14&gt;0,SUMIFS(
            STATUS!$G$6:$G$236,
            STATUS!$M$6:$M$236, $A14,STATUS!$W$6:$W$236,"โอนเปลี่ยนแปลง"
        ),
    0),
2)</f>
        <v>13849300</v>
      </c>
      <c r="F14" s="64">
        <f t="shared" si="0"/>
        <v>8</v>
      </c>
      <c r="G14" s="65">
        <f t="shared" si="1"/>
        <v>21251300</v>
      </c>
    </row>
    <row r="15" spans="1:9" x14ac:dyDescent="0.55000000000000004">
      <c r="A15" s="61" t="s">
        <v>590</v>
      </c>
      <c r="B15" s="62">
        <f>COUNTIFS(STATUS!$M$6:$M$236, $A15,STATUS!$W$6:$W$236,"พ.ร.บ.",
         STATUS!$G$6:$G$236,"&gt;0")</f>
        <v>0</v>
      </c>
      <c r="C15" s="63">
        <f>ROUND(IF($A15&gt;0,SUMIFS(
            STATUS!$G$6:$G$236,
            STATUS!$M$6:$M$236, $A15,STATUS!$W$6:$W$236,"พ.ร.บ."
        ),
    0),
2)</f>
        <v>0</v>
      </c>
      <c r="D15" s="62">
        <f>COUNTIFS(STATUS!$M$6:$M$236, $A15,STATUS!$W$6:$W$236,"โอนเปลี่ยนแปลง",
         STATUS!$G$6:$G$236,"&gt;0")</f>
        <v>5</v>
      </c>
      <c r="E15" s="63">
        <f>ROUND(IF($A15&gt;0,SUMIFS(
            STATUS!$G$6:$G$236,
            STATUS!$M$6:$M$236, $A15,STATUS!$W$6:$W$236,"โอนเปลี่ยนแปลง"
        ),
    0),
2)</f>
        <v>9487800</v>
      </c>
      <c r="F15" s="64">
        <f t="shared" si="0"/>
        <v>5</v>
      </c>
      <c r="G15" s="65">
        <f t="shared" si="1"/>
        <v>9487800</v>
      </c>
    </row>
    <row r="16" spans="1:9" x14ac:dyDescent="0.55000000000000004">
      <c r="A16" s="61" t="s">
        <v>52</v>
      </c>
      <c r="B16" s="62">
        <f>COUNTIFS(STATUS!$M$6:$M$236, $A16,STATUS!$W$6:$W$236,"พ.ร.บ.",
         STATUS!$G$6:$G$236,"&gt;0",STATUS!$P$6:$P$236,"ก่อหนี้แล้ว")</f>
        <v>112</v>
      </c>
      <c r="C16" s="63">
        <f>ROUND(IF($A16&gt;0,SUMIFS(
            STATUS!$G$6:$G$236,
            STATUS!$M$6:$M$236, $A16,STATUS!$W$6:$W$236,"พ.ร.บ.",STATUS!$P$6:$P$236,"ก่อหนี้แล้ว"
        ),
    0),
2)</f>
        <v>511796500</v>
      </c>
      <c r="D16" s="62">
        <f>COUNTIFS(STATUS!$M$6:$M$236, $A16,STATUS!$W$6:$W$236,"โอนเปลี่ยนแปลง",
         STATUS!$G$6:$G$236,"&gt;0",STATUS!$P$6:$P$236,"ก่อหนี้แล้ว")</f>
        <v>40</v>
      </c>
      <c r="E16" s="63">
        <f>ROUND(IF($A16&gt;0,SUMIFS(
            STATUS!$G$6:$G$236,
            STATUS!$M$6:$M$236, $A16,STATUS!$W$6:$W$236,"โอนเปลี่ยนแปลง",STATUS!$P$6:$P$236,"ก่อหนี้แล้ว"
        ),
    0),
2)</f>
        <v>57273500</v>
      </c>
      <c r="F16" s="64">
        <f t="shared" si="0"/>
        <v>152</v>
      </c>
      <c r="G16" s="65">
        <f t="shared" si="1"/>
        <v>569070000</v>
      </c>
    </row>
    <row r="17" spans="1:7" x14ac:dyDescent="0.55000000000000004">
      <c r="A17" s="67" t="s">
        <v>691</v>
      </c>
      <c r="B17" s="62">
        <f>COUNTIFS(STATUS!$W$6:$W$236,"พ.ร.บ.",
         STATUS!$G$6:$G$236,"&gt;0",STATUS!$P$6:$P$236,"ก่อหนี้แล้ว")</f>
        <v>165</v>
      </c>
      <c r="C17" s="68">
        <f>ROUND(SUMIFS(
            STATUS!$Q$6:$Q$236,
            STATUS!$W$6:$W$236,"พ.ร.บ.",STATUS!$P$6:$P$236,"ก่อหนี้แล้ว"
        ),
2)</f>
        <v>648993405.74000001</v>
      </c>
      <c r="D17" s="62">
        <f>COUNTIFS(STATUS!$W$6:$W$236,"โอนเปลี่ยนแปลง",
         STATUS!$G$6:$G$236,"&gt;0",STATUS!$P$6:$P$236,"ก่อหนี้แล้ว")</f>
        <v>40</v>
      </c>
      <c r="E17" s="68">
        <f>ROUND(SUMIFS(
            STATUS!$Q$6:$Q$236,
            STATUS!$W$6:$W$236,"โอนเปลี่ยนแปลง",STATUS!$P$6:$P$236,"ก่อหนี้แล้ว"
        ),
2)</f>
        <v>44639372</v>
      </c>
      <c r="F17" s="64">
        <f t="shared" si="0"/>
        <v>205</v>
      </c>
      <c r="G17" s="69">
        <f t="shared" si="1"/>
        <v>693632777.74000001</v>
      </c>
    </row>
    <row r="18" spans="1:7" x14ac:dyDescent="0.55000000000000004">
      <c r="A18" s="67" t="s">
        <v>692</v>
      </c>
      <c r="B18" s="62">
        <f>COUNTIFS(STATUS!$W$6:$W$236,"พ.ร.บ.",
         STATUS!$R$6:$R$236,"&gt;0")</f>
        <v>133</v>
      </c>
      <c r="C18" s="68">
        <f>ROUND(SUMIFS(
            STATUS!$R$6:$R$236,
            STATUS!$W$6:$W$236,"พ.ร.บ."
        ),
2)</f>
        <v>484181998.24000001</v>
      </c>
      <c r="D18" s="62">
        <f>COUNTIFS(STATUS!$W$6:$W$236,"โอนเปลี่ยนแปลง",
         STATUS!$R$6:$R$236,"&gt;0")</f>
        <v>7</v>
      </c>
      <c r="E18" s="68">
        <f>ROUND(SUMIFS(
            STATUS!$R$6:$R$236,
            STATUS!$W$6:$W$236,"โอนเปลี่ยนแปลง"
        ),
2)</f>
        <v>12238275</v>
      </c>
      <c r="F18" s="64">
        <f t="shared" si="0"/>
        <v>140</v>
      </c>
      <c r="G18" s="69">
        <f t="shared" si="1"/>
        <v>496420273.24000001</v>
      </c>
    </row>
    <row r="19" spans="1:7" x14ac:dyDescent="0.55000000000000004">
      <c r="A19" s="70" t="s">
        <v>693</v>
      </c>
      <c r="B19" s="62">
        <f>COUNTIFS(STATUS!$M$6:$M$236, $A19,STATUS!$W$6:$W$236,"พ.ร.บ.",
         STATUS!$G$6:$G$236,"&gt;0")</f>
        <v>0</v>
      </c>
      <c r="C19" s="63">
        <f>ROUND(IF($A19&gt;0,SUMIFS(
            STATUS!$G$6:$G$236,
            STATUS!$M$6:$M$236, $A19,STATUS!$W$6:$W$236,"พ.ร.บ."
        ),
    0),
2)</f>
        <v>0</v>
      </c>
      <c r="D19" s="62">
        <f>COUNTIFS(STATUS!$M$6:$M$236, $A19,STATUS!$W$6:$W$236,"โอนเปลี่ยนแปลง",
         STATUS!$G$6:$G$236,"&gt;0")</f>
        <v>0</v>
      </c>
      <c r="E19" s="63">
        <f>ROUND(IF($A19&gt;0,SUMIFS(
            STATUS!$G$6:$G$236,
            STATUS!$M$6:$M$236, $A19,STATUS!$W$6:$W$236,"โอนเปลี่ยนแปลง"
        ),
    0),
2)</f>
        <v>0</v>
      </c>
      <c r="F19" s="64">
        <f t="shared" si="0"/>
        <v>0</v>
      </c>
      <c r="G19" s="65">
        <f t="shared" si="1"/>
        <v>0</v>
      </c>
    </row>
    <row r="20" spans="1:7" x14ac:dyDescent="0.55000000000000004">
      <c r="A20" s="61" t="s">
        <v>59</v>
      </c>
      <c r="B20" s="62">
        <f>COUNTIFS(STATUS!$M$6:$M$236, $A20,STATUS!$W$6:$W$236,"พ.ร.บ.",
         STATUS!$G$6:$G$236,"&gt;0")</f>
        <v>53</v>
      </c>
      <c r="C20" s="63">
        <f>ROUND(IF($A20&gt;0,SUMIFS(
            STATUS!$G$6:$G$236,
            STATUS!$M$6:$M$236, $A20,STATUS!$W$6:$W$236,"พ.ร.บ."
        ),
    0),
2)</f>
        <v>291228200</v>
      </c>
      <c r="D20" s="62">
        <f>COUNTIFS(STATUS!$M$6:$M$236, $A20,STATUS!$W$6:$W$236,"โอนเปลี่ยนแปลง",
         STATUS!$G$6:$G$236,"&gt;0")</f>
        <v>0</v>
      </c>
      <c r="E20" s="63">
        <f>ROUND(IF($A20&gt;0,SUMIFS(
            STATUS!$G$6:$G$236,
            STATUS!$M$6:$M$236, $A20,STATUS!$W$6:$W$236,"โอนเปลี่ยนแปลง"
        ),
    0),
2)</f>
        <v>0</v>
      </c>
      <c r="F20" s="64">
        <f t="shared" si="0"/>
        <v>53</v>
      </c>
      <c r="G20" s="65">
        <f t="shared" si="1"/>
        <v>291228200</v>
      </c>
    </row>
    <row r="21" spans="1:7" x14ac:dyDescent="0.55000000000000004">
      <c r="A21" s="58" t="s">
        <v>9</v>
      </c>
      <c r="B21" s="59"/>
      <c r="C21" s="71"/>
      <c r="D21" s="59"/>
      <c r="E21" s="71"/>
      <c r="F21" s="59"/>
      <c r="G21" s="71"/>
    </row>
    <row r="22" spans="1:7" x14ac:dyDescent="0.55000000000000004">
      <c r="A22" s="72" t="s">
        <v>694</v>
      </c>
      <c r="B22" s="64">
        <f>B7</f>
        <v>175</v>
      </c>
      <c r="C22" s="65">
        <f t="shared" ref="C22:E22" si="2">C7</f>
        <v>850208000</v>
      </c>
      <c r="D22" s="64">
        <f t="shared" si="2"/>
        <v>55</v>
      </c>
      <c r="E22" s="65">
        <f t="shared" si="2"/>
        <v>93270100</v>
      </c>
      <c r="F22" s="64">
        <f t="shared" ref="F22:F25" si="3">SUM(B22+D22)</f>
        <v>230</v>
      </c>
      <c r="G22" s="65">
        <f t="shared" ref="G22:G25" si="4">SUM(C22+E22)</f>
        <v>943478100</v>
      </c>
    </row>
    <row r="23" spans="1:7" x14ac:dyDescent="0.55000000000000004">
      <c r="A23" s="73" t="s">
        <v>695</v>
      </c>
      <c r="B23" s="62">
        <f>COUNTIFS(STATUS!$W$6:$W$236,"พ.ร.บ.",
         STATUS!$U$6:$U$236,"&gt;0")</f>
        <v>53</v>
      </c>
      <c r="C23" s="63">
        <f>ROUND(SUMIFS(
            STATUS!$U$6:$U$236,
            STATUS!$W$6:$W$236,"พ.ร.บ."
        ),
2)</f>
        <v>75350100</v>
      </c>
      <c r="D23" s="74">
        <f>COUNTIFS(STATUS!$W$6:$W$236,"โอนเปลี่ยนแปลง",
         STATUS!$U$6:$U$236,"&gt;0")</f>
        <v>0</v>
      </c>
      <c r="E23" s="75">
        <f>ROUND(SUMIFS(
            STATUS!$U$6:$U$236,
            STATUS!$W$6:$W$236,"โอนเปลี่ยนแปลง"
        ),
2)</f>
        <v>0</v>
      </c>
      <c r="F23" s="64">
        <f t="shared" si="3"/>
        <v>53</v>
      </c>
      <c r="G23" s="65">
        <f t="shared" si="4"/>
        <v>75350100</v>
      </c>
    </row>
    <row r="24" spans="1:7" ht="72" x14ac:dyDescent="0.55000000000000004">
      <c r="A24" s="76" t="s">
        <v>696</v>
      </c>
      <c r="B24" s="62">
        <f>COUNTIFS(STATUS!$W$6:$W$236,"พ.ร.บ.",
         STATUS!$S$6:$S$236,"&gt;0")</f>
        <v>139</v>
      </c>
      <c r="C24" s="68">
        <f>ROUND(SUMIFS(
            STATUS!$S$6:$S$236,
            STATUS!$W$6:$W$236,"พ.ร.บ."
        ),
2)</f>
        <v>81942857.969999999</v>
      </c>
      <c r="D24" s="62">
        <f>COUNTIFS(STATUS!$W$6:$W$236,"โอนเปลี่ยนแปลง",
         STATUS!$S$6:$S$236,"&gt;0")</f>
        <v>11</v>
      </c>
      <c r="E24" s="68">
        <f>ROUND(SUMIFS(
            STATUS!$S$6:$S$236,
            STATUS!$W$6:$W$236,"โอนเปลี่ยนแปลง"
        ),
2)</f>
        <v>1469227</v>
      </c>
      <c r="F24" s="64">
        <f t="shared" si="3"/>
        <v>150</v>
      </c>
      <c r="G24" s="69">
        <f t="shared" si="4"/>
        <v>83412084.969999999</v>
      </c>
    </row>
    <row r="25" spans="1:7" ht="24.75" thickBot="1" x14ac:dyDescent="0.6">
      <c r="A25" s="77" t="s">
        <v>697</v>
      </c>
      <c r="B25" s="78">
        <f>SUM(B22-B9)</f>
        <v>172</v>
      </c>
      <c r="C25" s="79">
        <f>ROUND(SUM(C22-(C23+C24)),2)</f>
        <v>692915042.02999997</v>
      </c>
      <c r="D25" s="78">
        <f>SUM(D22-D9)</f>
        <v>55</v>
      </c>
      <c r="E25" s="79">
        <f>ROUND(SUM(E22-(E23+E24)),2)</f>
        <v>91800873</v>
      </c>
      <c r="F25" s="78">
        <f t="shared" si="3"/>
        <v>227</v>
      </c>
      <c r="G25" s="79">
        <f t="shared" si="4"/>
        <v>784715915.02999997</v>
      </c>
    </row>
    <row r="26" spans="1:7" x14ac:dyDescent="0.55000000000000004">
      <c r="A26" s="80" t="s">
        <v>32</v>
      </c>
      <c r="B26" s="81">
        <f>SUM(B27:B28)</f>
        <v>18</v>
      </c>
      <c r="C26" s="82">
        <f>SUM(C27:C28)</f>
        <v>43921636.289999999</v>
      </c>
      <c r="D26" s="81">
        <f>SUM(D27:D28)</f>
        <v>37</v>
      </c>
      <c r="E26" s="82">
        <f>SUM(E27:E28)</f>
        <v>47161501</v>
      </c>
      <c r="F26" s="81">
        <f t="shared" ref="F26" si="5">SUM(B26+D26)</f>
        <v>55</v>
      </c>
      <c r="G26" s="83">
        <f t="shared" ref="G26" si="6">SUM(C26+E26)</f>
        <v>91083137.289999992</v>
      </c>
    </row>
    <row r="27" spans="1:7" x14ac:dyDescent="0.55000000000000004">
      <c r="A27" s="84" t="s">
        <v>698</v>
      </c>
      <c r="B27" s="85">
        <f>COUNTIFS(STATUS!$W$6:$W$236,"พ.ร.บ.",STATUS!$P$6:$P$236,"ก่อหนี้แล้ว",
         STATUS!$V$6:$V$236,"&gt;0")</f>
        <v>11</v>
      </c>
      <c r="C27" s="86">
        <f>ROUND(SUMIFS(
            STATUS!$V$6:$V$236,
            STATUS!$W$6:$W$236,"พ.ร.บ.",STATUS!$P$6:$P$236,"ก่อหนี้แล้ว",STATUS!$V$6:$V$236,"&gt;0"
        ),
2)</f>
        <v>7470636.29</v>
      </c>
      <c r="D27" s="85">
        <f>COUNTIFS(STATUS!$W$6:$W$236,"โอนเปลี่ยนแปลง",STATUS!$P$6:$P$236,"ก่อหนี้แล้ว",
         STATUS!$V$6:$V$236,"&gt;0")</f>
        <v>22</v>
      </c>
      <c r="E27" s="86">
        <f>ROUND(SUMIFS(
            STATUS!$V$6:$V$236,
            STATUS!$W$6:$W$236,"โอนเปลี่ยนแปลง",STATUS!$P$6:$P$236,"ก่อหนี้แล้ว",STATUS!$V$6:$V$236,"&gt;0"
        ),
2)</f>
        <v>11164901</v>
      </c>
      <c r="F27" s="87">
        <f t="shared" ref="F27:F28" si="7">SUM(B27+D27)</f>
        <v>33</v>
      </c>
      <c r="G27" s="88">
        <f t="shared" ref="G27:G28" si="8">SUM(C27+E27)</f>
        <v>18635537.289999999</v>
      </c>
    </row>
    <row r="28" spans="1:7" ht="24.75" thickBot="1" x14ac:dyDescent="0.6">
      <c r="A28" s="89" t="s">
        <v>699</v>
      </c>
      <c r="B28" s="90">
        <f>COUNTIFS(STATUS!$W$6:$W$236,"พ.ร.บ.",STATUS!$P$6:$P$236,"ยังไม่ได้ก่อหนี้",
         STATUS!$V$6:$V$236,"&gt;0")</f>
        <v>7</v>
      </c>
      <c r="C28" s="91">
        <f>ROUND(SUMIFS(
            STATUS!$V$6:$V$236,
            STATUS!$W$6:$W$236,"พ.ร.บ.",STATUS!$P$6:$P$236,"ยังไม่ได้ก่อหนี้",STATUS!$V$6:$V$236,"&gt;0"
        ),
2)</f>
        <v>36451000</v>
      </c>
      <c r="D28" s="90">
        <f>COUNTIFS(STATUS!$W$6:$W$236,"โอนเปลี่ยนแปลง",STATUS!$P$6:$P$236,"ยังไม่ได้ก่อหนี้",
         STATUS!$V$6:$V$236,"&gt;0")</f>
        <v>15</v>
      </c>
      <c r="E28" s="91">
        <f>ROUND(SUMIFS(
            STATUS!$V$6:$V$236,
            STATUS!$W$6:$W$236,"โอนเปลี่ยนแปลง",STATUS!$P$6:$P$236,"ยังไม่ได้ก่อหนี้",STATUS!$V$6:$V$236,"&gt;0"
        ),
2)</f>
        <v>35996600</v>
      </c>
      <c r="F28" s="92">
        <f t="shared" si="7"/>
        <v>22</v>
      </c>
      <c r="G28" s="93">
        <f t="shared" si="8"/>
        <v>72447600</v>
      </c>
    </row>
    <row r="29" spans="1:7" x14ac:dyDescent="0.55000000000000004">
      <c r="G29" s="94" t="s">
        <v>700</v>
      </c>
    </row>
    <row r="30" spans="1:7" x14ac:dyDescent="0.55000000000000004">
      <c r="G30" s="94" t="s">
        <v>701</v>
      </c>
    </row>
    <row r="32" spans="1:7" x14ac:dyDescent="0.55000000000000004">
      <c r="B32" s="95"/>
      <c r="C32" s="96"/>
    </row>
  </sheetData>
  <sheetProtection algorithmName="SHA-512" hashValue="dSN4Z8v/NO/LWAxn/nhuDAVqN3EaUBihm5+VrvDMjNbRH3NTBGnHymy93Wbq6zzGGTNQlEtnJz9GKQZU09M9JQ==" saltValue="/HW/aW7j8GmWuu9zP+bdqg==" spinCount="100000" sheet="1" objects="1" scenarios="1"/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STATUS</vt:lpstr>
      <vt:lpstr>Sheet2</vt:lpstr>
      <vt:lpstr>Sheet2!Print_Area</vt:lpstr>
      <vt:lpstr>STATUS!Print_Area</vt:lpstr>
      <vt:lpstr>STATUS!Print_Titles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Nattha Non</dc:creator>
  <cp:keywords/>
  <dc:description/>
  <cp:lastModifiedBy>จรัสพร พรหมสุวรรณ</cp:lastModifiedBy>
  <cp:revision/>
  <cp:lastPrinted>2026-08-20T09:41:23Z</cp:lastPrinted>
  <dcterms:created xsi:type="dcterms:W3CDTF">2026-08-16T14:30:17Z</dcterms:created>
  <dcterms:modified xsi:type="dcterms:W3CDTF">2026-08-20T09:41:25Z</dcterms:modified>
  <cp:category/>
  <cp:contentStatus/>
</cp:coreProperties>
</file>